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jgxy\Desktop\RMHP投稿\"/>
    </mc:Choice>
  </mc:AlternateContent>
  <xr:revisionPtr revIDLastSave="0" documentId="13_ncr:1_{588530E5-3B34-43D6-86E3-3EA9F052BFE1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UEBMI" sheetId="1" r:id="rId1"/>
    <sheet name="URRBMI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1" l="1"/>
  <c r="N21" i="1"/>
  <c r="O21" i="1" s="1"/>
  <c r="M21" i="1"/>
  <c r="H21" i="1"/>
  <c r="V20" i="1"/>
  <c r="N20" i="1"/>
  <c r="M20" i="1"/>
  <c r="H20" i="1"/>
  <c r="V19" i="1"/>
  <c r="N19" i="1"/>
  <c r="M19" i="1"/>
  <c r="H19" i="1"/>
  <c r="V18" i="1"/>
  <c r="N18" i="1"/>
  <c r="O18" i="1" s="1"/>
  <c r="M18" i="1"/>
  <c r="H18" i="1"/>
  <c r="V17" i="1"/>
  <c r="N17" i="1"/>
  <c r="M17" i="1"/>
  <c r="H17" i="1"/>
  <c r="V16" i="1"/>
  <c r="N16" i="1"/>
  <c r="M16" i="1"/>
  <c r="H16" i="1"/>
  <c r="V15" i="1"/>
  <c r="N15" i="1"/>
  <c r="O15" i="1" s="1"/>
  <c r="M15" i="1"/>
  <c r="H15" i="1"/>
  <c r="V14" i="1"/>
  <c r="N14" i="1"/>
  <c r="P14" i="1" s="1"/>
  <c r="Q14" i="1" s="1"/>
  <c r="M14" i="1"/>
  <c r="H14" i="1"/>
  <c r="V13" i="1"/>
  <c r="N13" i="1"/>
  <c r="M13" i="1"/>
  <c r="H13" i="1"/>
  <c r="V12" i="1"/>
  <c r="N12" i="1"/>
  <c r="O12" i="1" s="1"/>
  <c r="M12" i="1"/>
  <c r="H12" i="1"/>
  <c r="V11" i="1"/>
  <c r="N11" i="1"/>
  <c r="O11" i="1" s="1"/>
  <c r="M11" i="1"/>
  <c r="H11" i="1"/>
  <c r="V10" i="1"/>
  <c r="N10" i="1"/>
  <c r="M10" i="1"/>
  <c r="H10" i="1"/>
  <c r="V9" i="1"/>
  <c r="N9" i="1"/>
  <c r="O9" i="1" s="1"/>
  <c r="M9" i="1"/>
  <c r="H9" i="1"/>
  <c r="V8" i="1"/>
  <c r="N8" i="1"/>
  <c r="O8" i="1" s="1"/>
  <c r="M8" i="1"/>
  <c r="H8" i="1"/>
  <c r="V7" i="1"/>
  <c r="N7" i="1"/>
  <c r="M7" i="1"/>
  <c r="H7" i="1"/>
  <c r="V6" i="1"/>
  <c r="N6" i="1"/>
  <c r="M6" i="1"/>
  <c r="H6" i="1"/>
  <c r="V5" i="1"/>
  <c r="N5" i="1"/>
  <c r="O5" i="1" s="1"/>
  <c r="M5" i="1"/>
  <c r="H5" i="1"/>
  <c r="V4" i="1"/>
  <c r="N4" i="1"/>
  <c r="M4" i="1"/>
  <c r="H4" i="1"/>
  <c r="O14" i="1" l="1"/>
  <c r="R14" i="1" s="1"/>
  <c r="S14" i="1" s="1"/>
  <c r="T14" i="1" s="1"/>
  <c r="W14" i="1"/>
  <c r="X14" i="1" s="1"/>
  <c r="P17" i="1"/>
  <c r="Q17" i="1" s="1"/>
  <c r="P5" i="1"/>
  <c r="Q5" i="1" s="1"/>
  <c r="R5" i="1" s="1"/>
  <c r="S5" i="1" s="1"/>
  <c r="T5" i="1" s="1"/>
  <c r="O17" i="1"/>
  <c r="W17" i="1" s="1"/>
  <c r="X17" i="1" s="1"/>
  <c r="P8" i="1"/>
  <c r="Q8" i="1" s="1"/>
  <c r="R8" i="1" s="1"/>
  <c r="S8" i="1" s="1"/>
  <c r="T8" i="1" s="1"/>
  <c r="O20" i="1"/>
  <c r="P20" i="1"/>
  <c r="Q20" i="1" s="1"/>
  <c r="R20" i="1" s="1"/>
  <c r="S20" i="1" s="1"/>
  <c r="T20" i="1" s="1"/>
  <c r="P11" i="1"/>
  <c r="Q11" i="1" s="1"/>
  <c r="W11" i="1" s="1"/>
  <c r="X11" i="1" s="1"/>
  <c r="O6" i="1"/>
  <c r="P6" i="1"/>
  <c r="Q6" i="1" s="1"/>
  <c r="P9" i="1"/>
  <c r="Q9" i="1" s="1"/>
  <c r="R9" i="1" s="1"/>
  <c r="S9" i="1" s="1"/>
  <c r="T9" i="1" s="1"/>
  <c r="P12" i="1"/>
  <c r="Q12" i="1" s="1"/>
  <c r="W12" i="1" s="1"/>
  <c r="X12" i="1" s="1"/>
  <c r="P15" i="1"/>
  <c r="Q15" i="1" s="1"/>
  <c r="R15" i="1" s="1"/>
  <c r="S15" i="1" s="1"/>
  <c r="T15" i="1" s="1"/>
  <c r="P18" i="1"/>
  <c r="Q18" i="1" s="1"/>
  <c r="W18" i="1" s="1"/>
  <c r="X18" i="1" s="1"/>
  <c r="P21" i="1"/>
  <c r="Q21" i="1" s="1"/>
  <c r="W21" i="1" s="1"/>
  <c r="X21" i="1" s="1"/>
  <c r="O10" i="1"/>
  <c r="O13" i="1"/>
  <c r="O16" i="1"/>
  <c r="O4" i="1"/>
  <c r="O19" i="1"/>
  <c r="P4" i="1"/>
  <c r="Q4" i="1" s="1"/>
  <c r="P7" i="1"/>
  <c r="Q7" i="1" s="1"/>
  <c r="P10" i="1"/>
  <c r="Q10" i="1" s="1"/>
  <c r="P13" i="1"/>
  <c r="Q13" i="1" s="1"/>
  <c r="O7" i="1"/>
  <c r="P16" i="1"/>
  <c r="Q16" i="1" s="1"/>
  <c r="P19" i="1"/>
  <c r="Q19" i="1" s="1"/>
  <c r="W5" i="1" l="1"/>
  <c r="X5" i="1" s="1"/>
  <c r="R18" i="1"/>
  <c r="S18" i="1" s="1"/>
  <c r="T18" i="1" s="1"/>
  <c r="W15" i="1"/>
  <c r="X15" i="1" s="1"/>
  <c r="R11" i="1"/>
  <c r="S11" i="1" s="1"/>
  <c r="T11" i="1" s="1"/>
  <c r="W9" i="1"/>
  <c r="X9" i="1" s="1"/>
  <c r="W20" i="1"/>
  <c r="X20" i="1" s="1"/>
  <c r="W8" i="1"/>
  <c r="X8" i="1" s="1"/>
  <c r="R17" i="1"/>
  <c r="S17" i="1" s="1"/>
  <c r="T17" i="1" s="1"/>
  <c r="R21" i="1"/>
  <c r="S21" i="1" s="1"/>
  <c r="T21" i="1" s="1"/>
  <c r="R7" i="1"/>
  <c r="S7" i="1" s="1"/>
  <c r="T7" i="1" s="1"/>
  <c r="W7" i="1"/>
  <c r="X7" i="1" s="1"/>
  <c r="Y7" i="1" s="1"/>
  <c r="R16" i="1"/>
  <c r="S16" i="1" s="1"/>
  <c r="T16" i="1" s="1"/>
  <c r="W16" i="1"/>
  <c r="X16" i="1" s="1"/>
  <c r="Y16" i="1" s="1"/>
  <c r="Y17" i="1" s="1"/>
  <c r="Y18" i="1" s="1"/>
  <c r="R13" i="1"/>
  <c r="S13" i="1" s="1"/>
  <c r="T13" i="1" s="1"/>
  <c r="W13" i="1"/>
  <c r="X13" i="1" s="1"/>
  <c r="Y13" i="1" s="1"/>
  <c r="Y14" i="1" s="1"/>
  <c r="R10" i="1"/>
  <c r="S10" i="1" s="1"/>
  <c r="T10" i="1" s="1"/>
  <c r="W10" i="1"/>
  <c r="X10" i="1" s="1"/>
  <c r="Y10" i="1" s="1"/>
  <c r="Y11" i="1" s="1"/>
  <c r="Y12" i="1" s="1"/>
  <c r="R19" i="1"/>
  <c r="S19" i="1" s="1"/>
  <c r="T19" i="1" s="1"/>
  <c r="W19" i="1"/>
  <c r="X19" i="1" s="1"/>
  <c r="Y19" i="1" s="1"/>
  <c r="R6" i="1"/>
  <c r="S6" i="1" s="1"/>
  <c r="T6" i="1" s="1"/>
  <c r="W6" i="1"/>
  <c r="X6" i="1" s="1"/>
  <c r="R12" i="1"/>
  <c r="S12" i="1" s="1"/>
  <c r="T12" i="1" s="1"/>
  <c r="R4" i="1"/>
  <c r="S4" i="1" s="1"/>
  <c r="T4" i="1" s="1"/>
  <c r="W4" i="1"/>
  <c r="X4" i="1" s="1"/>
  <c r="Y4" i="1" s="1"/>
  <c r="Y20" i="1" l="1"/>
  <c r="Y21" i="1" s="1"/>
  <c r="Y8" i="1"/>
  <c r="Y9" i="1"/>
  <c r="Y5" i="1"/>
  <c r="Y6" i="1" s="1"/>
  <c r="Y15" i="1"/>
  <c r="W68" i="7" l="1"/>
  <c r="X68" i="7" s="1"/>
  <c r="V68" i="7"/>
  <c r="Q68" i="7"/>
  <c r="K68" i="7"/>
  <c r="E68" i="7"/>
  <c r="W67" i="7"/>
  <c r="X67" i="7" s="1"/>
  <c r="V67" i="7"/>
  <c r="Q67" i="7"/>
  <c r="K67" i="7"/>
  <c r="E67" i="7"/>
  <c r="W66" i="7"/>
  <c r="X66" i="7" s="1"/>
  <c r="V66" i="7"/>
  <c r="Q66" i="7"/>
  <c r="K66" i="7"/>
  <c r="E66" i="7"/>
  <c r="W65" i="7"/>
  <c r="X65" i="7" s="1"/>
  <c r="V65" i="7"/>
  <c r="Q65" i="7"/>
  <c r="K65" i="7"/>
  <c r="E65" i="7"/>
  <c r="W64" i="7"/>
  <c r="X64" i="7" s="1"/>
  <c r="V64" i="7"/>
  <c r="Q64" i="7"/>
  <c r="K64" i="7"/>
  <c r="E64" i="7"/>
  <c r="W63" i="7"/>
  <c r="X63" i="7" s="1"/>
  <c r="V63" i="7"/>
  <c r="Q63" i="7"/>
  <c r="K63" i="7"/>
  <c r="E63" i="7"/>
  <c r="W62" i="7"/>
  <c r="X62" i="7" s="1"/>
  <c r="V62" i="7"/>
  <c r="Q62" i="7"/>
  <c r="K62" i="7"/>
  <c r="W61" i="7"/>
  <c r="X61" i="7" s="1"/>
  <c r="V61" i="7"/>
  <c r="Q61" i="7"/>
  <c r="K61" i="7"/>
  <c r="W60" i="7"/>
  <c r="X60" i="7" s="1"/>
  <c r="V60" i="7"/>
  <c r="Q60" i="7"/>
  <c r="K60" i="7"/>
  <c r="W59" i="7"/>
  <c r="X59" i="7" s="1"/>
  <c r="V59" i="7"/>
  <c r="Q59" i="7"/>
  <c r="K59" i="7"/>
  <c r="E59" i="7"/>
  <c r="W58" i="7"/>
  <c r="X58" i="7" s="1"/>
  <c r="V58" i="7"/>
  <c r="Q58" i="7"/>
  <c r="K58" i="7"/>
  <c r="E58" i="7"/>
  <c r="W57" i="7"/>
  <c r="X57" i="7" s="1"/>
  <c r="V57" i="7"/>
  <c r="Q57" i="7"/>
  <c r="K57" i="7"/>
  <c r="E57" i="7"/>
  <c r="W56" i="7"/>
  <c r="X56" i="7" s="1"/>
  <c r="V56" i="7"/>
  <c r="Q56" i="7"/>
  <c r="K56" i="7"/>
  <c r="E56" i="7"/>
  <c r="W55" i="7"/>
  <c r="X55" i="7" s="1"/>
  <c r="V55" i="7"/>
  <c r="Q55" i="7"/>
  <c r="K55" i="7"/>
  <c r="E55" i="7"/>
  <c r="W54" i="7"/>
  <c r="X54" i="7" s="1"/>
  <c r="V54" i="7"/>
  <c r="Q54" i="7"/>
  <c r="K54" i="7"/>
  <c r="E54" i="7"/>
  <c r="W53" i="7"/>
  <c r="X53" i="7" s="1"/>
  <c r="V53" i="7"/>
  <c r="Q53" i="7"/>
  <c r="K53" i="7"/>
  <c r="E53" i="7"/>
  <c r="W52" i="7"/>
  <c r="X52" i="7" s="1"/>
  <c r="V52" i="7"/>
  <c r="Q52" i="7"/>
  <c r="K52" i="7"/>
  <c r="E52" i="7"/>
  <c r="W51" i="7"/>
  <c r="X51" i="7" s="1"/>
  <c r="V51" i="7"/>
  <c r="Q51" i="7"/>
  <c r="K51" i="7"/>
  <c r="E51" i="7"/>
  <c r="W45" i="7"/>
  <c r="X45" i="7" s="1"/>
  <c r="V45" i="7"/>
  <c r="Q45" i="7"/>
  <c r="K45" i="7"/>
  <c r="E45" i="7"/>
  <c r="W44" i="7"/>
  <c r="X44" i="7" s="1"/>
  <c r="V44" i="7"/>
  <c r="Q44" i="7"/>
  <c r="K44" i="7"/>
  <c r="E44" i="7"/>
  <c r="W43" i="7"/>
  <c r="X43" i="7" s="1"/>
  <c r="V43" i="7"/>
  <c r="Q43" i="7"/>
  <c r="K43" i="7"/>
  <c r="E43" i="7"/>
  <c r="W42" i="7"/>
  <c r="X42" i="7" s="1"/>
  <c r="V42" i="7"/>
  <c r="Q42" i="7"/>
  <c r="K42" i="7"/>
  <c r="E42" i="7"/>
  <c r="W41" i="7"/>
  <c r="X41" i="7" s="1"/>
  <c r="V41" i="7"/>
  <c r="Q41" i="7"/>
  <c r="K41" i="7"/>
  <c r="E41" i="7"/>
  <c r="W40" i="7"/>
  <c r="X40" i="7" s="1"/>
  <c r="V40" i="7"/>
  <c r="Q40" i="7"/>
  <c r="K40" i="7"/>
  <c r="E40" i="7"/>
  <c r="W39" i="7"/>
  <c r="X39" i="7" s="1"/>
  <c r="V39" i="7"/>
  <c r="Q39" i="7"/>
  <c r="K39" i="7"/>
  <c r="W38" i="7"/>
  <c r="X38" i="7" s="1"/>
  <c r="V38" i="7"/>
  <c r="Q38" i="7"/>
  <c r="K38" i="7"/>
  <c r="W37" i="7"/>
  <c r="X37" i="7" s="1"/>
  <c r="V37" i="7"/>
  <c r="Q37" i="7"/>
  <c r="K37" i="7"/>
  <c r="W36" i="7"/>
  <c r="X36" i="7" s="1"/>
  <c r="V36" i="7"/>
  <c r="Q36" i="7"/>
  <c r="K36" i="7"/>
  <c r="E36" i="7"/>
  <c r="W35" i="7"/>
  <c r="X35" i="7" s="1"/>
  <c r="V35" i="7"/>
  <c r="Q35" i="7"/>
  <c r="K35" i="7"/>
  <c r="E35" i="7"/>
  <c r="W34" i="7"/>
  <c r="X34" i="7" s="1"/>
  <c r="V34" i="7"/>
  <c r="Q34" i="7"/>
  <c r="K34" i="7"/>
  <c r="E34" i="7"/>
  <c r="W33" i="7"/>
  <c r="X33" i="7" s="1"/>
  <c r="V33" i="7"/>
  <c r="Q33" i="7"/>
  <c r="K33" i="7"/>
  <c r="E33" i="7"/>
  <c r="W32" i="7"/>
  <c r="X32" i="7" s="1"/>
  <c r="V32" i="7"/>
  <c r="Q32" i="7"/>
  <c r="K32" i="7"/>
  <c r="E32" i="7"/>
  <c r="W31" i="7"/>
  <c r="X31" i="7" s="1"/>
  <c r="V31" i="7"/>
  <c r="Q31" i="7"/>
  <c r="K31" i="7"/>
  <c r="E31" i="7"/>
  <c r="W30" i="7"/>
  <c r="X30" i="7" s="1"/>
  <c r="V30" i="7"/>
  <c r="Q30" i="7"/>
  <c r="K30" i="7"/>
  <c r="E30" i="7"/>
  <c r="W29" i="7"/>
  <c r="X29" i="7" s="1"/>
  <c r="V29" i="7"/>
  <c r="Q29" i="7"/>
  <c r="K29" i="7"/>
  <c r="E29" i="7"/>
  <c r="W28" i="7"/>
  <c r="X28" i="7" s="1"/>
  <c r="V28" i="7"/>
  <c r="Q28" i="7"/>
  <c r="K28" i="7"/>
  <c r="E28" i="7"/>
  <c r="W22" i="7"/>
  <c r="X22" i="7" s="1"/>
  <c r="V22" i="7"/>
  <c r="Q22" i="7"/>
  <c r="K22" i="7"/>
  <c r="E22" i="7"/>
  <c r="W21" i="7"/>
  <c r="X21" i="7" s="1"/>
  <c r="V21" i="7"/>
  <c r="Q21" i="7"/>
  <c r="K21" i="7"/>
  <c r="E21" i="7"/>
  <c r="W20" i="7"/>
  <c r="X20" i="7" s="1"/>
  <c r="V20" i="7"/>
  <c r="Q20" i="7"/>
  <c r="K20" i="7"/>
  <c r="E20" i="7"/>
  <c r="W19" i="7"/>
  <c r="X19" i="7" s="1"/>
  <c r="V19" i="7"/>
  <c r="Q19" i="7"/>
  <c r="K19" i="7"/>
  <c r="E19" i="7"/>
  <c r="W18" i="7"/>
  <c r="X18" i="7" s="1"/>
  <c r="V18" i="7"/>
  <c r="Q18" i="7"/>
  <c r="K18" i="7"/>
  <c r="E18" i="7"/>
  <c r="W17" i="7"/>
  <c r="X17" i="7" s="1"/>
  <c r="V17" i="7"/>
  <c r="Q17" i="7"/>
  <c r="K17" i="7"/>
  <c r="E17" i="7"/>
  <c r="W16" i="7"/>
  <c r="X16" i="7" s="1"/>
  <c r="V16" i="7"/>
  <c r="Q16" i="7"/>
  <c r="K16" i="7"/>
  <c r="W15" i="7"/>
  <c r="X15" i="7" s="1"/>
  <c r="V15" i="7"/>
  <c r="Q15" i="7"/>
  <c r="K15" i="7"/>
  <c r="W14" i="7"/>
  <c r="X14" i="7" s="1"/>
  <c r="V14" i="7"/>
  <c r="Q14" i="7"/>
  <c r="K14" i="7"/>
  <c r="W13" i="7"/>
  <c r="X13" i="7" s="1"/>
  <c r="V13" i="7"/>
  <c r="Q13" i="7"/>
  <c r="K13" i="7"/>
  <c r="E13" i="7"/>
  <c r="W12" i="7"/>
  <c r="X12" i="7" s="1"/>
  <c r="V12" i="7"/>
  <c r="Q12" i="7"/>
  <c r="K12" i="7"/>
  <c r="E12" i="7"/>
  <c r="W11" i="7"/>
  <c r="X11" i="7" s="1"/>
  <c r="V11" i="7"/>
  <c r="Q11" i="7"/>
  <c r="K11" i="7"/>
  <c r="E11" i="7"/>
  <c r="W10" i="7"/>
  <c r="X10" i="7" s="1"/>
  <c r="V10" i="7"/>
  <c r="Q10" i="7"/>
  <c r="K10" i="7"/>
  <c r="E10" i="7"/>
  <c r="W9" i="7"/>
  <c r="X9" i="7" s="1"/>
  <c r="V9" i="7"/>
  <c r="Q9" i="7"/>
  <c r="K9" i="7"/>
  <c r="E9" i="7"/>
  <c r="W8" i="7"/>
  <c r="X8" i="7" s="1"/>
  <c r="V8" i="7"/>
  <c r="Q8" i="7"/>
  <c r="K8" i="7"/>
  <c r="E8" i="7"/>
  <c r="W7" i="7"/>
  <c r="X7" i="7" s="1"/>
  <c r="V7" i="7"/>
  <c r="Q7" i="7"/>
  <c r="K7" i="7"/>
  <c r="E7" i="7"/>
  <c r="W6" i="7"/>
  <c r="X6" i="7" s="1"/>
  <c r="V6" i="7"/>
  <c r="Q6" i="7"/>
  <c r="K6" i="7"/>
  <c r="E6" i="7"/>
  <c r="W5" i="7"/>
  <c r="X5" i="7" s="1"/>
  <c r="V5" i="7"/>
  <c r="Q5" i="7"/>
  <c r="K5" i="7"/>
  <c r="E5" i="7"/>
  <c r="Y42" i="7" l="1"/>
  <c r="Z42" i="7" s="1"/>
  <c r="R15" i="7"/>
  <c r="S15" i="7" s="1"/>
  <c r="R57" i="7"/>
  <c r="S57" i="7" s="1"/>
  <c r="Y38" i="7"/>
  <c r="Z38" i="7" s="1"/>
  <c r="Y44" i="7"/>
  <c r="Z44" i="7" s="1"/>
  <c r="R30" i="7"/>
  <c r="S30" i="7" s="1"/>
  <c r="R10" i="7"/>
  <c r="S10" i="7" s="1"/>
  <c r="R6" i="7"/>
  <c r="S6" i="7" s="1"/>
  <c r="Y11" i="7"/>
  <c r="Z11" i="7" s="1"/>
  <c r="AA11" i="7" s="1"/>
  <c r="Y58" i="7"/>
  <c r="Z58" i="7" s="1"/>
  <c r="Y5" i="7"/>
  <c r="Z5" i="7" s="1"/>
  <c r="AA5" i="7" s="1"/>
  <c r="R12" i="7"/>
  <c r="S12" i="7" s="1"/>
  <c r="R32" i="7"/>
  <c r="S32" i="7" s="1"/>
  <c r="R37" i="7"/>
  <c r="S37" i="7" s="1"/>
  <c r="T37" i="7" s="1"/>
  <c r="R8" i="7"/>
  <c r="S8" i="7" s="1"/>
  <c r="T8" i="7" s="1"/>
  <c r="Y18" i="7"/>
  <c r="Z18" i="7" s="1"/>
  <c r="Y13" i="7"/>
  <c r="Z13" i="7" s="1"/>
  <c r="Y16" i="7"/>
  <c r="Z16" i="7" s="1"/>
  <c r="R21" i="7"/>
  <c r="S21" i="7" s="1"/>
  <c r="R68" i="7"/>
  <c r="S68" i="7" s="1"/>
  <c r="Y31" i="7"/>
  <c r="Z31" i="7" s="1"/>
  <c r="AA31" i="7" s="1"/>
  <c r="Y9" i="7"/>
  <c r="Z9" i="7" s="1"/>
  <c r="R19" i="7"/>
  <c r="S19" i="7" s="1"/>
  <c r="R9" i="7"/>
  <c r="S9" i="7" s="1"/>
  <c r="Y28" i="7"/>
  <c r="Z28" i="7" s="1"/>
  <c r="AA28" i="7" s="1"/>
  <c r="Y15" i="7"/>
  <c r="Z15" i="7" s="1"/>
  <c r="R13" i="7"/>
  <c r="S13" i="7" s="1"/>
  <c r="Y7" i="7"/>
  <c r="Z7" i="7" s="1"/>
  <c r="Y68" i="7"/>
  <c r="Z68" i="7" s="1"/>
  <c r="Y53" i="7"/>
  <c r="Z53" i="7" s="1"/>
  <c r="R67" i="7"/>
  <c r="S67" i="7" s="1"/>
  <c r="Y20" i="7"/>
  <c r="Z20" i="7" s="1"/>
  <c r="AA20" i="7" s="1"/>
  <c r="Y10" i="7"/>
  <c r="Z10" i="7" s="1"/>
  <c r="Y17" i="7"/>
  <c r="Z17" i="7" s="1"/>
  <c r="AA17" i="7" s="1"/>
  <c r="R58" i="7"/>
  <c r="S58" i="7" s="1"/>
  <c r="T58" i="7" s="1"/>
  <c r="R54" i="7"/>
  <c r="S54" i="7" s="1"/>
  <c r="Y21" i="7"/>
  <c r="Z21" i="7" s="1"/>
  <c r="R22" i="7"/>
  <c r="S22" i="7" s="1"/>
  <c r="R56" i="7"/>
  <c r="S56" i="7" s="1"/>
  <c r="Y60" i="7"/>
  <c r="Z60" i="7" s="1"/>
  <c r="AA60" i="7" s="1"/>
  <c r="R11" i="7"/>
  <c r="S11" i="7" s="1"/>
  <c r="T11" i="7" s="1"/>
  <c r="Y12" i="7"/>
  <c r="Z12" i="7" s="1"/>
  <c r="R20" i="7"/>
  <c r="S20" i="7" s="1"/>
  <c r="T20" i="7" s="1"/>
  <c r="Y43" i="7"/>
  <c r="Z43" i="7" s="1"/>
  <c r="AA43" i="7" s="1"/>
  <c r="R55" i="7"/>
  <c r="S55" i="7" s="1"/>
  <c r="Y34" i="7"/>
  <c r="Z34" i="7" s="1"/>
  <c r="AA34" i="7" s="1"/>
  <c r="Y36" i="7"/>
  <c r="Z36" i="7" s="1"/>
  <c r="Y41" i="7"/>
  <c r="Z41" i="7" s="1"/>
  <c r="R17" i="7"/>
  <c r="S17" i="7" s="1"/>
  <c r="T17" i="7" s="1"/>
  <c r="Y30" i="7"/>
  <c r="Z30" i="7" s="1"/>
  <c r="Y51" i="7"/>
  <c r="Z51" i="7" s="1"/>
  <c r="AA51" i="7" s="1"/>
  <c r="R59" i="7"/>
  <c r="S59" i="7" s="1"/>
  <c r="Y67" i="7"/>
  <c r="Z67" i="7" s="1"/>
  <c r="R29" i="7"/>
  <c r="S29" i="7" s="1"/>
  <c r="Y39" i="7"/>
  <c r="Z39" i="7" s="1"/>
  <c r="Y57" i="7"/>
  <c r="Z57" i="7" s="1"/>
  <c r="AA57" i="7" s="1"/>
  <c r="R61" i="7"/>
  <c r="S61" i="7" s="1"/>
  <c r="Y63" i="7"/>
  <c r="Z63" i="7" s="1"/>
  <c r="AA63" i="7" s="1"/>
  <c r="Y65" i="7"/>
  <c r="Z65" i="7" s="1"/>
  <c r="Y6" i="7"/>
  <c r="Z6" i="7" s="1"/>
  <c r="Y8" i="7"/>
  <c r="Z8" i="7" s="1"/>
  <c r="AA8" i="7" s="1"/>
  <c r="Y22" i="7"/>
  <c r="Z22" i="7" s="1"/>
  <c r="R31" i="7"/>
  <c r="S31" i="7" s="1"/>
  <c r="T31" i="7" s="1"/>
  <c r="Y54" i="7"/>
  <c r="Z54" i="7" s="1"/>
  <c r="AA54" i="7" s="1"/>
  <c r="Y56" i="7"/>
  <c r="Z56" i="7" s="1"/>
  <c r="R5" i="7"/>
  <c r="S5" i="7" s="1"/>
  <c r="T5" i="7" s="1"/>
  <c r="R7" i="7"/>
  <c r="S7" i="7" s="1"/>
  <c r="R16" i="7"/>
  <c r="S16" i="7" s="1"/>
  <c r="Y29" i="7"/>
  <c r="Z29" i="7" s="1"/>
  <c r="Y33" i="7"/>
  <c r="Z33" i="7" s="1"/>
  <c r="Y35" i="7"/>
  <c r="Z35" i="7" s="1"/>
  <c r="Y37" i="7"/>
  <c r="Z37" i="7" s="1"/>
  <c r="AA37" i="7" s="1"/>
  <c r="Y52" i="7"/>
  <c r="Z52" i="7" s="1"/>
  <c r="Y59" i="7"/>
  <c r="Z59" i="7" s="1"/>
  <c r="Y61" i="7"/>
  <c r="Z61" i="7" s="1"/>
  <c r="Y32" i="7"/>
  <c r="Z32" i="7" s="1"/>
  <c r="R14" i="7"/>
  <c r="S14" i="7" s="1"/>
  <c r="T14" i="7" s="1"/>
  <c r="Y19" i="7"/>
  <c r="Z19" i="7" s="1"/>
  <c r="R28" i="7"/>
  <c r="S28" i="7" s="1"/>
  <c r="T28" i="7" s="1"/>
  <c r="Y40" i="7"/>
  <c r="Z40" i="7" s="1"/>
  <c r="AA40" i="7" s="1"/>
  <c r="R66" i="7"/>
  <c r="S66" i="7" s="1"/>
  <c r="T66" i="7" s="1"/>
  <c r="R18" i="7"/>
  <c r="S18" i="7" s="1"/>
  <c r="Y45" i="7"/>
  <c r="Z45" i="7" s="1"/>
  <c r="R60" i="7"/>
  <c r="S60" i="7" s="1"/>
  <c r="T60" i="7" s="1"/>
  <c r="Y62" i="7"/>
  <c r="Z62" i="7" s="1"/>
  <c r="Y64" i="7"/>
  <c r="Z64" i="7" s="1"/>
  <c r="Y66" i="7"/>
  <c r="Z66" i="7" s="1"/>
  <c r="AA66" i="7" s="1"/>
  <c r="Y14" i="7"/>
  <c r="Z14" i="7" s="1"/>
  <c r="AA14" i="7" s="1"/>
  <c r="R39" i="7"/>
  <c r="S39" i="7" s="1"/>
  <c r="R40" i="7"/>
  <c r="S40" i="7" s="1"/>
  <c r="T40" i="7" s="1"/>
  <c r="R41" i="7"/>
  <c r="S41" i="7" s="1"/>
  <c r="R42" i="7"/>
  <c r="S42" i="7" s="1"/>
  <c r="R43" i="7"/>
  <c r="S43" i="7" s="1"/>
  <c r="T43" i="7" s="1"/>
  <c r="R44" i="7"/>
  <c r="S44" i="7" s="1"/>
  <c r="R45" i="7"/>
  <c r="S45" i="7" s="1"/>
  <c r="R51" i="7"/>
  <c r="S51" i="7" s="1"/>
  <c r="T51" i="7" s="1"/>
  <c r="R52" i="7"/>
  <c r="S52" i="7" s="1"/>
  <c r="R53" i="7"/>
  <c r="S53" i="7" s="1"/>
  <c r="R34" i="7"/>
  <c r="S34" i="7" s="1"/>
  <c r="T34" i="7" s="1"/>
  <c r="R35" i="7"/>
  <c r="S35" i="7" s="1"/>
  <c r="R36" i="7"/>
  <c r="S36" i="7" s="1"/>
  <c r="Y55" i="7"/>
  <c r="Z55" i="7" s="1"/>
  <c r="R62" i="7"/>
  <c r="S62" i="7" s="1"/>
  <c r="R63" i="7"/>
  <c r="S63" i="7" s="1"/>
  <c r="T63" i="7" s="1"/>
  <c r="R64" i="7"/>
  <c r="S64" i="7" s="1"/>
  <c r="R65" i="7"/>
  <c r="S65" i="7" s="1"/>
  <c r="R38" i="7"/>
  <c r="S38" i="7" s="1"/>
  <c r="R33" i="7"/>
  <c r="S33" i="7" s="1"/>
  <c r="AA52" i="7" l="1"/>
  <c r="AA53" i="7" s="1"/>
  <c r="T15" i="7"/>
  <c r="T16" i="7" s="1"/>
  <c r="AA58" i="7"/>
  <c r="AA59" i="7" s="1"/>
  <c r="AA44" i="7"/>
  <c r="AA45" i="7" s="1"/>
  <c r="T38" i="7"/>
  <c r="T39" i="7" s="1"/>
  <c r="AA38" i="7"/>
  <c r="AA39" i="7" s="1"/>
  <c r="AA6" i="7"/>
  <c r="AA7" i="7" s="1"/>
  <c r="AA29" i="7"/>
  <c r="AA30" i="7" s="1"/>
  <c r="AA15" i="7"/>
  <c r="AA16" i="7" s="1"/>
  <c r="T59" i="7"/>
  <c r="AA18" i="7"/>
  <c r="AA19" i="7" s="1"/>
  <c r="AA21" i="7"/>
  <c r="AA22" i="7" s="1"/>
  <c r="AA41" i="7"/>
  <c r="AA42" i="7" s="1"/>
  <c r="T12" i="7"/>
  <c r="T13" i="7" s="1"/>
  <c r="AA12" i="7"/>
  <c r="AA13" i="7" s="1"/>
  <c r="T61" i="7"/>
  <c r="T62" i="7" s="1"/>
  <c r="AA67" i="7"/>
  <c r="AA68" i="7" s="1"/>
  <c r="AA32" i="7"/>
  <c r="AA33" i="7" s="1"/>
  <c r="T32" i="7"/>
  <c r="AA9" i="7"/>
  <c r="AA10" i="7" s="1"/>
  <c r="AA35" i="7"/>
  <c r="AA36" i="7" s="1"/>
  <c r="T67" i="7"/>
  <c r="T68" i="7" s="1"/>
  <c r="AA64" i="7"/>
  <c r="AA65" i="7" s="1"/>
  <c r="T6" i="7"/>
  <c r="T7" i="7" s="1"/>
  <c r="T29" i="7"/>
  <c r="T30" i="7" s="1"/>
  <c r="AA55" i="7"/>
  <c r="AA61" i="7"/>
  <c r="AA62" i="7" s="1"/>
  <c r="T21" i="7"/>
  <c r="T22" i="7" s="1"/>
  <c r="T9" i="7"/>
  <c r="T10" i="7" s="1"/>
  <c r="T35" i="7"/>
  <c r="T36" i="7" s="1"/>
  <c r="T18" i="7"/>
  <c r="T19" i="7" s="1"/>
  <c r="T52" i="7"/>
  <c r="T44" i="7"/>
  <c r="T45" i="7" s="1"/>
  <c r="T64" i="7"/>
  <c r="T41" i="7"/>
  <c r="T42" i="7" s="1"/>
</calcChain>
</file>

<file path=xl/sharedStrings.xml><?xml version="1.0" encoding="utf-8"?>
<sst xmlns="http://schemas.openxmlformats.org/spreadsheetml/2006/main" count="111" uniqueCount="22">
  <si>
    <t>City</t>
    <phoneticPr fontId="3" type="noConversion"/>
  </si>
  <si>
    <t>Wuhan</t>
    <phoneticPr fontId="3" type="noConversion"/>
  </si>
  <si>
    <t>City C</t>
    <phoneticPr fontId="3" type="noConversion"/>
  </si>
  <si>
    <t>City G</t>
    <phoneticPr fontId="3" type="noConversion"/>
  </si>
  <si>
    <t>City H</t>
    <phoneticPr fontId="3" type="noConversion"/>
  </si>
  <si>
    <t>City N</t>
    <phoneticPr fontId="3" type="noConversion"/>
  </si>
  <si>
    <t>City X</t>
    <phoneticPr fontId="3" type="noConversion"/>
  </si>
  <si>
    <t>Year</t>
    <phoneticPr fontId="3" type="noConversion"/>
  </si>
  <si>
    <t>No COVID-19</t>
    <phoneticPr fontId="3" type="noConversion"/>
  </si>
  <si>
    <t>(RMB Yuan）</t>
    <phoneticPr fontId="3" type="noConversion"/>
  </si>
  <si>
    <t>(RMB 10,000 Yuan）</t>
    <phoneticPr fontId="3" type="noConversion"/>
  </si>
  <si>
    <t>(10,000 people)</t>
    <phoneticPr fontId="3" type="noConversion"/>
  </si>
  <si>
    <t>per capita of times to have outpatient treatment</t>
    <phoneticPr fontId="3" type="noConversion"/>
  </si>
  <si>
    <t>COVID-19 totoal cost</t>
    <phoneticPr fontId="3" type="noConversion"/>
  </si>
  <si>
    <t>(per capita 23,000 yuan)</t>
    <phoneticPr fontId="3" type="noConversion"/>
  </si>
  <si>
    <t xml:space="preserve"> </t>
    <phoneticPr fontId="3" type="noConversion"/>
  </si>
  <si>
    <t>(per capita cost 23,000 yuan)</t>
    <phoneticPr fontId="3" type="noConversion"/>
  </si>
  <si>
    <t>compensation for COVID-19</t>
    <phoneticPr fontId="3" type="noConversion"/>
  </si>
  <si>
    <t>=0.1</t>
  </si>
  <si>
    <t>=0.2</t>
    <phoneticPr fontId="3" type="noConversion"/>
  </si>
  <si>
    <t>=0.3</t>
    <phoneticPr fontId="3" type="noConversion"/>
  </si>
  <si>
    <t>No COVID-19 cost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</si>
</sst>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11"/>
      <color theme="1"/>
      <name val="等线"/>
      <family val="2"/>
    </font>
    <font>
      <sz val="9"/>
      <name val="等线"/>
      <family val="3"/>
      <charset val="134"/>
      <scheme val="minor"/>
    </font>
    <font>
      <sz val="11"/>
      <color rgb="FF333333"/>
      <name val="Times New Roman"/>
      <family val="1"/>
    </font>
    <font>
      <sz val="10.5"/>
      <color rgb="FF333333"/>
      <name val="等线"/>
      <family val="3"/>
      <charset val="134"/>
      <scheme val="minor"/>
    </font>
    <font>
      <sz val="16"/>
      <color rgb="FFFF0000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theme="1"/>
      <name val="等线"/>
      <family val="2"/>
    </font>
    <font>
      <b/>
      <sz val="11"/>
      <color theme="1"/>
      <name val="Times New Roman"/>
      <family val="1"/>
    </font>
    <font>
      <b/>
      <sz val="11"/>
      <color rgb="FF333333"/>
      <name val="Times New Roman"/>
      <family val="1"/>
    </font>
    <font>
      <sz val="11"/>
      <color rgb="FFFF0000"/>
      <name val="等线"/>
      <family val="2"/>
    </font>
    <font>
      <sz val="11"/>
      <color rgb="FFFF000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right"/>
    </xf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right" vertical="center"/>
    </xf>
    <xf numFmtId="0" fontId="0" fillId="8" borderId="1" xfId="0" applyFill="1" applyBorder="1"/>
    <xf numFmtId="0" fontId="0" fillId="6" borderId="1" xfId="0" applyFill="1" applyBorder="1"/>
    <xf numFmtId="0" fontId="0" fillId="9" borderId="1" xfId="0" applyFill="1" applyBorder="1"/>
    <xf numFmtId="0" fontId="0" fillId="5" borderId="1" xfId="0" applyFill="1" applyBorder="1"/>
    <xf numFmtId="0" fontId="5" fillId="10" borderId="1" xfId="0" applyFont="1" applyFill="1" applyBorder="1"/>
    <xf numFmtId="0" fontId="0" fillId="11" borderId="1" xfId="0" applyFill="1" applyBorder="1"/>
    <xf numFmtId="0" fontId="0" fillId="11" borderId="0" xfId="0" applyFill="1" applyBorder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76" fontId="0" fillId="0" borderId="0" xfId="0" applyNumberFormat="1"/>
    <xf numFmtId="0" fontId="1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18" Type="http://schemas.openxmlformats.org/officeDocument/2006/relationships/image" Target="../media/image10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17" Type="http://schemas.openxmlformats.org/officeDocument/2006/relationships/image" Target="../media/image9.png"/><Relationship Id="rId2" Type="http://schemas.openxmlformats.org/officeDocument/2006/relationships/image" Target="../media/image25.png"/><Relationship Id="rId16" Type="http://schemas.openxmlformats.org/officeDocument/2006/relationships/image" Target="../media/image39.png"/><Relationship Id="rId20" Type="http://schemas.openxmlformats.org/officeDocument/2006/relationships/image" Target="../media/image40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png"/><Relationship Id="rId5" Type="http://schemas.openxmlformats.org/officeDocument/2006/relationships/image" Target="../media/image28.png"/><Relationship Id="rId15" Type="http://schemas.openxmlformats.org/officeDocument/2006/relationships/image" Target="../media/image38.png"/><Relationship Id="rId10" Type="http://schemas.openxmlformats.org/officeDocument/2006/relationships/image" Target="../media/image33.png"/><Relationship Id="rId19" Type="http://schemas.openxmlformats.org/officeDocument/2006/relationships/image" Target="../media/image1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Relationship Id="rId14" Type="http://schemas.openxmlformats.org/officeDocument/2006/relationships/image" Target="../media/image3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0</xdr:row>
      <xdr:rowOff>175260</xdr:rowOff>
    </xdr:from>
    <xdr:to>
      <xdr:col>15</xdr:col>
      <xdr:colOff>556260</xdr:colOff>
      <xdr:row>2</xdr:row>
      <xdr:rowOff>12605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640" y="350520"/>
          <a:ext cx="289560" cy="203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0</xdr:colOff>
      <xdr:row>1</xdr:row>
      <xdr:rowOff>0</xdr:rowOff>
    </xdr:from>
    <xdr:to>
      <xdr:col>17</xdr:col>
      <xdr:colOff>388620</xdr:colOff>
      <xdr:row>1</xdr:row>
      <xdr:rowOff>167640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8260" y="0"/>
          <a:ext cx="3886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</xdr:colOff>
      <xdr:row>1</xdr:row>
      <xdr:rowOff>7620</xdr:rowOff>
    </xdr:from>
    <xdr:to>
      <xdr:col>18</xdr:col>
      <xdr:colOff>297180</xdr:colOff>
      <xdr:row>1</xdr:row>
      <xdr:rowOff>175260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7760" y="405384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160020</xdr:colOff>
      <xdr:row>1</xdr:row>
      <xdr:rowOff>7620</xdr:rowOff>
    </xdr:from>
    <xdr:to>
      <xdr:col>19</xdr:col>
      <xdr:colOff>419100</xdr:colOff>
      <xdr:row>1</xdr:row>
      <xdr:rowOff>175260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4560" y="36576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</xdr:colOff>
          <xdr:row>1</xdr:row>
          <xdr:rowOff>7620</xdr:rowOff>
        </xdr:from>
        <xdr:to>
          <xdr:col>12</xdr:col>
          <xdr:colOff>1173480</xdr:colOff>
          <xdr:row>2</xdr:row>
          <xdr:rowOff>7620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13</xdr:col>
      <xdr:colOff>7620</xdr:colOff>
      <xdr:row>1</xdr:row>
      <xdr:rowOff>7620</xdr:rowOff>
    </xdr:from>
    <xdr:to>
      <xdr:col>13</xdr:col>
      <xdr:colOff>1214697</xdr:colOff>
      <xdr:row>1</xdr:row>
      <xdr:rowOff>137160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365760"/>
          <a:ext cx="1207077" cy="1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30480</xdr:colOff>
          <xdr:row>1</xdr:row>
          <xdr:rowOff>15240</xdr:rowOff>
        </xdr:from>
        <xdr:to>
          <xdr:col>14</xdr:col>
          <xdr:colOff>2247900</xdr:colOff>
          <xdr:row>1</xdr:row>
          <xdr:rowOff>144780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16</xdr:col>
      <xdr:colOff>297180</xdr:colOff>
      <xdr:row>1</xdr:row>
      <xdr:rowOff>22860</xdr:rowOff>
    </xdr:from>
    <xdr:to>
      <xdr:col>16</xdr:col>
      <xdr:colOff>624840</xdr:colOff>
      <xdr:row>2</xdr:row>
      <xdr:rowOff>7620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0360" y="381000"/>
          <a:ext cx="3276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38100</xdr:colOff>
      <xdr:row>1</xdr:row>
      <xdr:rowOff>0</xdr:rowOff>
    </xdr:from>
    <xdr:to>
      <xdr:col>22</xdr:col>
      <xdr:colOff>426720</xdr:colOff>
      <xdr:row>1</xdr:row>
      <xdr:rowOff>167640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6920" y="4046220"/>
          <a:ext cx="3886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30480</xdr:colOff>
      <xdr:row>1</xdr:row>
      <xdr:rowOff>7620</xdr:rowOff>
    </xdr:from>
    <xdr:to>
      <xdr:col>23</xdr:col>
      <xdr:colOff>289560</xdr:colOff>
      <xdr:row>1</xdr:row>
      <xdr:rowOff>175260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69160" y="18288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0</xdr:colOff>
      <xdr:row>1</xdr:row>
      <xdr:rowOff>0</xdr:rowOff>
    </xdr:from>
    <xdr:to>
      <xdr:col>24</xdr:col>
      <xdr:colOff>259080</xdr:colOff>
      <xdr:row>1</xdr:row>
      <xdr:rowOff>167640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32300" y="17526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60960</xdr:colOff>
      <xdr:row>1</xdr:row>
      <xdr:rowOff>0</xdr:rowOff>
    </xdr:from>
    <xdr:to>
      <xdr:col>25</xdr:col>
      <xdr:colOff>220980</xdr:colOff>
      <xdr:row>1</xdr:row>
      <xdr:rowOff>175260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0680" y="175260"/>
          <a:ext cx="160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190500</xdr:colOff>
      <xdr:row>1</xdr:row>
      <xdr:rowOff>175260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9320" y="175260"/>
          <a:ext cx="1905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259080</xdr:colOff>
      <xdr:row>1</xdr:row>
      <xdr:rowOff>160020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75260"/>
          <a:ext cx="2590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3</xdr:col>
      <xdr:colOff>129540</xdr:colOff>
      <xdr:row>1</xdr:row>
      <xdr:rowOff>160020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" y="17526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</xdr:colOff>
      <xdr:row>1</xdr:row>
      <xdr:rowOff>0</xdr:rowOff>
    </xdr:from>
    <xdr:to>
      <xdr:col>4</xdr:col>
      <xdr:colOff>205740</xdr:colOff>
      <xdr:row>1</xdr:row>
      <xdr:rowOff>160020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40" y="358140"/>
          <a:ext cx="1752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76200</xdr:colOff>
      <xdr:row>1</xdr:row>
      <xdr:rowOff>160020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17526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8</xdr:col>
      <xdr:colOff>152400</xdr:colOff>
      <xdr:row>1</xdr:row>
      <xdr:rowOff>167640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175260"/>
          <a:ext cx="1524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9</xdr:col>
      <xdr:colOff>312420</xdr:colOff>
      <xdr:row>1</xdr:row>
      <xdr:rowOff>167640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75260"/>
          <a:ext cx="3124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10</xdr:col>
      <xdr:colOff>144780</xdr:colOff>
      <xdr:row>1</xdr:row>
      <xdr:rowOff>167640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752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434340</xdr:colOff>
      <xdr:row>1</xdr:row>
      <xdr:rowOff>167640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75260"/>
          <a:ext cx="4343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350520</xdr:colOff>
      <xdr:row>1</xdr:row>
      <xdr:rowOff>167640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75260"/>
          <a:ext cx="3505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3</xdr:col>
      <xdr:colOff>213360</xdr:colOff>
      <xdr:row>1</xdr:row>
      <xdr:rowOff>167640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" y="175260"/>
          <a:ext cx="2133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175260</xdr:colOff>
      <xdr:row>1</xdr:row>
      <xdr:rowOff>0</xdr:rowOff>
    </xdr:from>
    <xdr:to>
      <xdr:col>5</xdr:col>
      <xdr:colOff>350520</xdr:colOff>
      <xdr:row>1</xdr:row>
      <xdr:rowOff>167640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358140"/>
          <a:ext cx="1752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175260</xdr:colOff>
      <xdr:row>1</xdr:row>
      <xdr:rowOff>167640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175260"/>
          <a:ext cx="1752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</xdr:colOff>
      <xdr:row>1</xdr:row>
      <xdr:rowOff>0</xdr:rowOff>
    </xdr:from>
    <xdr:to>
      <xdr:col>7</xdr:col>
      <xdr:colOff>381000</xdr:colOff>
      <xdr:row>1</xdr:row>
      <xdr:rowOff>167640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175260"/>
          <a:ext cx="358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342900</xdr:colOff>
      <xdr:row>2</xdr:row>
      <xdr:rowOff>167640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75260"/>
          <a:ext cx="3429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3</xdr:col>
      <xdr:colOff>228600</xdr:colOff>
      <xdr:row>2</xdr:row>
      <xdr:rowOff>167640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75260"/>
          <a:ext cx="2286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358140</xdr:colOff>
      <xdr:row>2</xdr:row>
      <xdr:rowOff>167640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5260"/>
          <a:ext cx="358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5</xdr:col>
      <xdr:colOff>137160</xdr:colOff>
      <xdr:row>2</xdr:row>
      <xdr:rowOff>160020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52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</xdr:row>
      <xdr:rowOff>1</xdr:rowOff>
    </xdr:from>
    <xdr:to>
      <xdr:col>6</xdr:col>
      <xdr:colOff>230540</xdr:colOff>
      <xdr:row>3</xdr:row>
      <xdr:rowOff>45721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"/>
          <a:ext cx="23054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2</xdr:row>
      <xdr:rowOff>0</xdr:rowOff>
    </xdr:from>
    <xdr:to>
      <xdr:col>7</xdr:col>
      <xdr:colOff>213360</xdr:colOff>
      <xdr:row>3</xdr:row>
      <xdr:rowOff>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175260"/>
          <a:ext cx="21336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327660</xdr:colOff>
      <xdr:row>2</xdr:row>
      <xdr:rowOff>167640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75260"/>
          <a:ext cx="3276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152400</xdr:colOff>
      <xdr:row>2</xdr:row>
      <xdr:rowOff>167640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175260"/>
          <a:ext cx="1524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312420</xdr:colOff>
      <xdr:row>2</xdr:row>
      <xdr:rowOff>167640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9060" y="175260"/>
          <a:ext cx="3124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144780</xdr:colOff>
      <xdr:row>2</xdr:row>
      <xdr:rowOff>167640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1752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129540</xdr:colOff>
      <xdr:row>2</xdr:row>
      <xdr:rowOff>167640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175260"/>
          <a:ext cx="1295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137160</xdr:colOff>
      <xdr:row>2</xdr:row>
      <xdr:rowOff>30480</xdr:rowOff>
    </xdr:from>
    <xdr:to>
      <xdr:col>17</xdr:col>
      <xdr:colOff>525780</xdr:colOff>
      <xdr:row>3</xdr:row>
      <xdr:rowOff>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" y="205740"/>
          <a:ext cx="3886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68580</xdr:colOff>
      <xdr:row>2</xdr:row>
      <xdr:rowOff>15240</xdr:rowOff>
    </xdr:from>
    <xdr:to>
      <xdr:col>18</xdr:col>
      <xdr:colOff>327660</xdr:colOff>
      <xdr:row>2</xdr:row>
      <xdr:rowOff>182880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5240" y="1524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2</xdr:row>
      <xdr:rowOff>0</xdr:rowOff>
    </xdr:from>
    <xdr:to>
      <xdr:col>19</xdr:col>
      <xdr:colOff>259080</xdr:colOff>
      <xdr:row>2</xdr:row>
      <xdr:rowOff>167640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6260" y="17526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0</xdr:colOff>
      <xdr:row>2</xdr:row>
      <xdr:rowOff>0</xdr:rowOff>
    </xdr:from>
    <xdr:to>
      <xdr:col>22</xdr:col>
      <xdr:colOff>1165860</xdr:colOff>
      <xdr:row>2</xdr:row>
      <xdr:rowOff>167640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5680" y="0"/>
          <a:ext cx="11658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289560</xdr:colOff>
      <xdr:row>2</xdr:row>
      <xdr:rowOff>167640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0780" y="0"/>
          <a:ext cx="2895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0</xdr:colOff>
      <xdr:row>2</xdr:row>
      <xdr:rowOff>0</xdr:rowOff>
    </xdr:from>
    <xdr:to>
      <xdr:col>24</xdr:col>
      <xdr:colOff>388620</xdr:colOff>
      <xdr:row>2</xdr:row>
      <xdr:rowOff>167640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3020" y="0"/>
          <a:ext cx="3886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68580</xdr:colOff>
      <xdr:row>2</xdr:row>
      <xdr:rowOff>15240</xdr:rowOff>
    </xdr:from>
    <xdr:to>
      <xdr:col>25</xdr:col>
      <xdr:colOff>327660</xdr:colOff>
      <xdr:row>2</xdr:row>
      <xdr:rowOff>182880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5240" y="1524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68580</xdr:colOff>
      <xdr:row>2</xdr:row>
      <xdr:rowOff>7620</xdr:rowOff>
    </xdr:from>
    <xdr:to>
      <xdr:col>26</xdr:col>
      <xdr:colOff>327660</xdr:colOff>
      <xdr:row>2</xdr:row>
      <xdr:rowOff>175260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7780" y="762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60960</xdr:colOff>
      <xdr:row>2</xdr:row>
      <xdr:rowOff>0</xdr:rowOff>
    </xdr:from>
    <xdr:to>
      <xdr:col>27</xdr:col>
      <xdr:colOff>220980</xdr:colOff>
      <xdr:row>2</xdr:row>
      <xdr:rowOff>175260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8060" y="0"/>
          <a:ext cx="160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0</xdr:colOff>
      <xdr:row>2</xdr:row>
      <xdr:rowOff>0</xdr:rowOff>
    </xdr:from>
    <xdr:to>
      <xdr:col>28</xdr:col>
      <xdr:colOff>190500</xdr:colOff>
      <xdr:row>2</xdr:row>
      <xdr:rowOff>175260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46700" y="0"/>
          <a:ext cx="1905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15</xdr:col>
      <xdr:colOff>434340</xdr:colOff>
      <xdr:row>2</xdr:row>
      <xdr:rowOff>167640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7860" y="0"/>
          <a:ext cx="4343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289560</xdr:colOff>
      <xdr:row>2</xdr:row>
      <xdr:rowOff>167640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0780" y="0"/>
          <a:ext cx="2895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464820</xdr:colOff>
      <xdr:row>1</xdr:row>
      <xdr:rowOff>0</xdr:rowOff>
    </xdr:from>
    <xdr:to>
      <xdr:col>1</xdr:col>
      <xdr:colOff>60960</xdr:colOff>
      <xdr:row>2</xdr:row>
      <xdr:rowOff>22860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75260"/>
          <a:ext cx="2057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342900</xdr:colOff>
      <xdr:row>25</xdr:row>
      <xdr:rowOff>167640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34340"/>
          <a:ext cx="3429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228600</xdr:colOff>
      <xdr:row>25</xdr:row>
      <xdr:rowOff>167640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" y="434340"/>
          <a:ext cx="2286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25</xdr:row>
      <xdr:rowOff>0</xdr:rowOff>
    </xdr:from>
    <xdr:to>
      <xdr:col>4</xdr:col>
      <xdr:colOff>358140</xdr:colOff>
      <xdr:row>25</xdr:row>
      <xdr:rowOff>167640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740" y="434340"/>
          <a:ext cx="358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25</xdr:row>
      <xdr:rowOff>0</xdr:rowOff>
    </xdr:from>
    <xdr:to>
      <xdr:col>5</xdr:col>
      <xdr:colOff>137160</xdr:colOff>
      <xdr:row>25</xdr:row>
      <xdr:rowOff>160020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120" y="43434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25</xdr:row>
      <xdr:rowOff>1</xdr:rowOff>
    </xdr:from>
    <xdr:to>
      <xdr:col>6</xdr:col>
      <xdr:colOff>230540</xdr:colOff>
      <xdr:row>26</xdr:row>
      <xdr:rowOff>45721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720" y="434341"/>
          <a:ext cx="23054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25</xdr:row>
      <xdr:rowOff>0</xdr:rowOff>
    </xdr:from>
    <xdr:to>
      <xdr:col>7</xdr:col>
      <xdr:colOff>213360</xdr:colOff>
      <xdr:row>26</xdr:row>
      <xdr:rowOff>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434340"/>
          <a:ext cx="21336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327660</xdr:colOff>
      <xdr:row>25</xdr:row>
      <xdr:rowOff>167640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0460" y="434340"/>
          <a:ext cx="3276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152400</xdr:colOff>
      <xdr:row>25</xdr:row>
      <xdr:rowOff>167640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34340"/>
          <a:ext cx="1524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312420</xdr:colOff>
      <xdr:row>25</xdr:row>
      <xdr:rowOff>167640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434340"/>
          <a:ext cx="3124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144780</xdr:colOff>
      <xdr:row>25</xdr:row>
      <xdr:rowOff>167640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43434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129540</xdr:colOff>
      <xdr:row>25</xdr:row>
      <xdr:rowOff>167640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434340"/>
          <a:ext cx="1295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137160</xdr:colOff>
      <xdr:row>25</xdr:row>
      <xdr:rowOff>30480</xdr:rowOff>
    </xdr:from>
    <xdr:to>
      <xdr:col>17</xdr:col>
      <xdr:colOff>525780</xdr:colOff>
      <xdr:row>26</xdr:row>
      <xdr:rowOff>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6380" y="464820"/>
          <a:ext cx="3886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68580</xdr:colOff>
      <xdr:row>25</xdr:row>
      <xdr:rowOff>15240</xdr:rowOff>
    </xdr:from>
    <xdr:to>
      <xdr:col>18</xdr:col>
      <xdr:colOff>327660</xdr:colOff>
      <xdr:row>25</xdr:row>
      <xdr:rowOff>182880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4120" y="44958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259080</xdr:colOff>
      <xdr:row>25</xdr:row>
      <xdr:rowOff>167640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3280" y="43434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0</xdr:colOff>
      <xdr:row>25</xdr:row>
      <xdr:rowOff>0</xdr:rowOff>
    </xdr:from>
    <xdr:to>
      <xdr:col>22</xdr:col>
      <xdr:colOff>1165860</xdr:colOff>
      <xdr:row>25</xdr:row>
      <xdr:rowOff>167640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2820" y="434340"/>
          <a:ext cx="11658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289560</xdr:colOff>
      <xdr:row>25</xdr:row>
      <xdr:rowOff>167640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6340" y="434340"/>
          <a:ext cx="2895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388620</xdr:colOff>
      <xdr:row>25</xdr:row>
      <xdr:rowOff>167640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434340"/>
          <a:ext cx="3886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68580</xdr:colOff>
      <xdr:row>25</xdr:row>
      <xdr:rowOff>15240</xdr:rowOff>
    </xdr:from>
    <xdr:to>
      <xdr:col>25</xdr:col>
      <xdr:colOff>327660</xdr:colOff>
      <xdr:row>25</xdr:row>
      <xdr:rowOff>182880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4720" y="44958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68580</xdr:colOff>
      <xdr:row>25</xdr:row>
      <xdr:rowOff>7620</xdr:rowOff>
    </xdr:from>
    <xdr:to>
      <xdr:col>26</xdr:col>
      <xdr:colOff>327660</xdr:colOff>
      <xdr:row>25</xdr:row>
      <xdr:rowOff>175260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1040" y="44196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60960</xdr:colOff>
      <xdr:row>25</xdr:row>
      <xdr:rowOff>0</xdr:rowOff>
    </xdr:from>
    <xdr:to>
      <xdr:col>27</xdr:col>
      <xdr:colOff>220980</xdr:colOff>
      <xdr:row>25</xdr:row>
      <xdr:rowOff>175260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2560" y="434340"/>
          <a:ext cx="160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190500</xdr:colOff>
      <xdr:row>25</xdr:row>
      <xdr:rowOff>175260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70740" y="434340"/>
          <a:ext cx="1905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25</xdr:row>
      <xdr:rowOff>0</xdr:rowOff>
    </xdr:from>
    <xdr:to>
      <xdr:col>15</xdr:col>
      <xdr:colOff>434340</xdr:colOff>
      <xdr:row>25</xdr:row>
      <xdr:rowOff>167640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34340"/>
          <a:ext cx="4343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289560</xdr:colOff>
      <xdr:row>25</xdr:row>
      <xdr:rowOff>167640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434340"/>
          <a:ext cx="2895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</xdr:colOff>
      <xdr:row>48</xdr:row>
      <xdr:rowOff>0</xdr:rowOff>
    </xdr:from>
    <xdr:to>
      <xdr:col>0</xdr:col>
      <xdr:colOff>259080</xdr:colOff>
      <xdr:row>48</xdr:row>
      <xdr:rowOff>22860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442460"/>
          <a:ext cx="205740" cy="2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2</xdr:col>
      <xdr:colOff>342900</xdr:colOff>
      <xdr:row>48</xdr:row>
      <xdr:rowOff>167640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442460"/>
          <a:ext cx="3429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228600</xdr:colOff>
      <xdr:row>48</xdr:row>
      <xdr:rowOff>167640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" y="4442460"/>
          <a:ext cx="2286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48</xdr:row>
      <xdr:rowOff>0</xdr:rowOff>
    </xdr:from>
    <xdr:to>
      <xdr:col>4</xdr:col>
      <xdr:colOff>358140</xdr:colOff>
      <xdr:row>48</xdr:row>
      <xdr:rowOff>167640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740" y="4442460"/>
          <a:ext cx="358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48</xdr:row>
      <xdr:rowOff>0</xdr:rowOff>
    </xdr:from>
    <xdr:to>
      <xdr:col>5</xdr:col>
      <xdr:colOff>137160</xdr:colOff>
      <xdr:row>48</xdr:row>
      <xdr:rowOff>160020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120" y="44424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48</xdr:row>
      <xdr:rowOff>1</xdr:rowOff>
    </xdr:from>
    <xdr:to>
      <xdr:col>6</xdr:col>
      <xdr:colOff>230540</xdr:colOff>
      <xdr:row>49</xdr:row>
      <xdr:rowOff>45721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720" y="4442461"/>
          <a:ext cx="23054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48</xdr:row>
      <xdr:rowOff>0</xdr:rowOff>
    </xdr:from>
    <xdr:to>
      <xdr:col>7</xdr:col>
      <xdr:colOff>213360</xdr:colOff>
      <xdr:row>49</xdr:row>
      <xdr:rowOff>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4442460"/>
          <a:ext cx="21336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327660</xdr:colOff>
      <xdr:row>48</xdr:row>
      <xdr:rowOff>167640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0460" y="4442460"/>
          <a:ext cx="3276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152400</xdr:colOff>
      <xdr:row>48</xdr:row>
      <xdr:rowOff>167640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442460"/>
          <a:ext cx="1524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312420</xdr:colOff>
      <xdr:row>48</xdr:row>
      <xdr:rowOff>167640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4442460"/>
          <a:ext cx="3124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144780</xdr:colOff>
      <xdr:row>48</xdr:row>
      <xdr:rowOff>167640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44424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129540</xdr:colOff>
      <xdr:row>48</xdr:row>
      <xdr:rowOff>167640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4442460"/>
          <a:ext cx="1295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137160</xdr:colOff>
      <xdr:row>48</xdr:row>
      <xdr:rowOff>30480</xdr:rowOff>
    </xdr:from>
    <xdr:to>
      <xdr:col>17</xdr:col>
      <xdr:colOff>525780</xdr:colOff>
      <xdr:row>49</xdr:row>
      <xdr:rowOff>0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6380" y="4472940"/>
          <a:ext cx="3886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68580</xdr:colOff>
      <xdr:row>48</xdr:row>
      <xdr:rowOff>15240</xdr:rowOff>
    </xdr:from>
    <xdr:to>
      <xdr:col>18</xdr:col>
      <xdr:colOff>327660</xdr:colOff>
      <xdr:row>48</xdr:row>
      <xdr:rowOff>182880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4120" y="445770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48</xdr:row>
      <xdr:rowOff>0</xdr:rowOff>
    </xdr:from>
    <xdr:to>
      <xdr:col>19</xdr:col>
      <xdr:colOff>259080</xdr:colOff>
      <xdr:row>48</xdr:row>
      <xdr:rowOff>167640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3280" y="444246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1165860</xdr:colOff>
      <xdr:row>48</xdr:row>
      <xdr:rowOff>167640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2820" y="4442460"/>
          <a:ext cx="11658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289560</xdr:colOff>
      <xdr:row>48</xdr:row>
      <xdr:rowOff>167640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6340" y="4442460"/>
          <a:ext cx="2895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388620</xdr:colOff>
      <xdr:row>48</xdr:row>
      <xdr:rowOff>167640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4442460"/>
          <a:ext cx="3886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68580</xdr:colOff>
      <xdr:row>48</xdr:row>
      <xdr:rowOff>15240</xdr:rowOff>
    </xdr:from>
    <xdr:to>
      <xdr:col>25</xdr:col>
      <xdr:colOff>327660</xdr:colOff>
      <xdr:row>48</xdr:row>
      <xdr:rowOff>182880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4720" y="445770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68580</xdr:colOff>
      <xdr:row>48</xdr:row>
      <xdr:rowOff>7620</xdr:rowOff>
    </xdr:from>
    <xdr:to>
      <xdr:col>26</xdr:col>
      <xdr:colOff>327660</xdr:colOff>
      <xdr:row>48</xdr:row>
      <xdr:rowOff>175260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1040" y="4450080"/>
          <a:ext cx="2590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60960</xdr:colOff>
      <xdr:row>48</xdr:row>
      <xdr:rowOff>0</xdr:rowOff>
    </xdr:from>
    <xdr:to>
      <xdr:col>27</xdr:col>
      <xdr:colOff>220980</xdr:colOff>
      <xdr:row>48</xdr:row>
      <xdr:rowOff>175260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2560" y="4442460"/>
          <a:ext cx="160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0</xdr:colOff>
      <xdr:row>48</xdr:row>
      <xdr:rowOff>0</xdr:rowOff>
    </xdr:from>
    <xdr:to>
      <xdr:col>28</xdr:col>
      <xdr:colOff>190500</xdr:colOff>
      <xdr:row>48</xdr:row>
      <xdr:rowOff>175260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70740" y="4442460"/>
          <a:ext cx="1905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434340</xdr:colOff>
      <xdr:row>48</xdr:row>
      <xdr:rowOff>167640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442460"/>
          <a:ext cx="4343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48</xdr:row>
      <xdr:rowOff>0</xdr:rowOff>
    </xdr:from>
    <xdr:to>
      <xdr:col>16</xdr:col>
      <xdr:colOff>289560</xdr:colOff>
      <xdr:row>48</xdr:row>
      <xdr:rowOff>167640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4442460"/>
          <a:ext cx="2895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502920</xdr:colOff>
      <xdr:row>46</xdr:row>
      <xdr:rowOff>160020</xdr:rowOff>
    </xdr:from>
    <xdr:to>
      <xdr:col>1</xdr:col>
      <xdr:colOff>99060</xdr:colOff>
      <xdr:row>48</xdr:row>
      <xdr:rowOff>7620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763000"/>
          <a:ext cx="2057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487680</xdr:colOff>
      <xdr:row>23</xdr:row>
      <xdr:rowOff>167640</xdr:rowOff>
    </xdr:from>
    <xdr:to>
      <xdr:col>1</xdr:col>
      <xdr:colOff>83820</xdr:colOff>
      <xdr:row>25</xdr:row>
      <xdr:rowOff>15240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4434840"/>
          <a:ext cx="2057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1"/>
  <sheetViews>
    <sheetView workbookViewId="0">
      <selection activeCell="L26" sqref="L25:L26"/>
    </sheetView>
  </sheetViews>
  <sheetFormatPr defaultRowHeight="13.8" x14ac:dyDescent="0.25"/>
  <cols>
    <col min="1" max="2" width="8.88671875" style="1"/>
    <col min="3" max="4" width="14.33203125" style="1" customWidth="1"/>
    <col min="5" max="5" width="6.6640625" style="1" customWidth="1"/>
    <col min="6" max="6" width="8.88671875" style="1"/>
    <col min="7" max="7" width="8.109375" style="1" customWidth="1"/>
    <col min="8" max="8" width="17.6640625" style="1" customWidth="1"/>
    <col min="9" max="9" width="8.33203125" style="1" customWidth="1"/>
    <col min="10" max="12" width="8.88671875" style="1"/>
    <col min="13" max="13" width="18" style="1" customWidth="1"/>
    <col min="14" max="14" width="19" style="1" customWidth="1"/>
    <col min="15" max="15" width="28.33203125" style="1" customWidth="1"/>
    <col min="16" max="16" width="11.33203125" style="1" bestFit="1" customWidth="1"/>
    <col min="17" max="17" width="13.44140625" style="1" customWidth="1"/>
    <col min="18" max="18" width="13" style="1" bestFit="1" customWidth="1"/>
    <col min="19" max="19" width="17.44140625" style="1" customWidth="1"/>
    <col min="20" max="20" width="17.33203125" style="1" customWidth="1"/>
    <col min="21" max="21" width="20.77734375" style="1" customWidth="1"/>
    <col min="22" max="22" width="19.6640625" style="1" customWidth="1"/>
    <col min="23" max="23" width="19.77734375" style="1" customWidth="1"/>
    <col min="24" max="24" width="21.33203125" style="1" customWidth="1"/>
    <col min="25" max="25" width="20.88671875" style="1" customWidth="1"/>
    <col min="26" max="26" width="18.33203125" style="1" customWidth="1"/>
    <col min="27" max="27" width="16.33203125" style="1" customWidth="1"/>
    <col min="28" max="28" width="17.109375" style="1" customWidth="1"/>
    <col min="29" max="29" width="15.88671875" style="1" customWidth="1"/>
    <col min="30" max="30" width="16.44140625" style="1" customWidth="1"/>
    <col min="31" max="16384" width="8.88671875" style="1"/>
  </cols>
  <sheetData>
    <row r="1" spans="1:33" customFormat="1" ht="14.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4"/>
      <c r="P1" s="23"/>
      <c r="Q1" s="24"/>
      <c r="R1" s="23"/>
      <c r="S1" s="23"/>
      <c r="T1" s="23"/>
      <c r="U1" s="23"/>
      <c r="V1" s="25"/>
      <c r="W1" s="25"/>
      <c r="X1" s="25"/>
      <c r="Y1" s="25"/>
      <c r="Z1" s="26"/>
      <c r="AA1" s="26"/>
      <c r="AB1" s="1"/>
      <c r="AC1" s="1"/>
    </row>
    <row r="2" spans="1:33" customFormat="1" x14ac:dyDescent="0.25">
      <c r="A2" s="2" t="s">
        <v>0</v>
      </c>
      <c r="B2" s="2" t="s">
        <v>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 t="s">
        <v>13</v>
      </c>
      <c r="V2" s="2" t="s">
        <v>17</v>
      </c>
      <c r="W2" s="2"/>
      <c r="X2" s="2"/>
      <c r="Y2" s="2"/>
      <c r="Z2" s="2"/>
      <c r="AA2" s="2"/>
      <c r="AB2" s="1"/>
      <c r="AC2" s="1"/>
    </row>
    <row r="3" spans="1:33" customFormat="1" x14ac:dyDescent="0.25">
      <c r="A3" s="3"/>
      <c r="B3" s="3"/>
      <c r="C3" s="3" t="s">
        <v>11</v>
      </c>
      <c r="D3" s="3" t="s">
        <v>9</v>
      </c>
      <c r="E3" s="3"/>
      <c r="F3" s="3"/>
      <c r="G3" s="3"/>
      <c r="H3" s="3" t="s">
        <v>10</v>
      </c>
      <c r="I3" s="3"/>
      <c r="J3" s="3" t="s">
        <v>9</v>
      </c>
      <c r="K3" s="3"/>
      <c r="L3" s="3"/>
      <c r="M3" s="3"/>
      <c r="N3" s="3"/>
      <c r="O3" s="3"/>
      <c r="P3" s="3"/>
      <c r="Q3" s="3"/>
      <c r="R3" s="3" t="s">
        <v>8</v>
      </c>
      <c r="S3" s="3" t="s">
        <v>21</v>
      </c>
      <c r="T3" s="3" t="s">
        <v>21</v>
      </c>
      <c r="U3" s="3" t="s">
        <v>14</v>
      </c>
      <c r="V3" s="3"/>
      <c r="W3" s="3" t="s">
        <v>14</v>
      </c>
      <c r="X3" s="3" t="s">
        <v>14</v>
      </c>
      <c r="Y3" s="3" t="s">
        <v>14</v>
      </c>
      <c r="Z3" s="3"/>
      <c r="AA3" s="3"/>
      <c r="AB3" s="1"/>
      <c r="AC3" s="1"/>
    </row>
    <row r="4" spans="1:33" customFormat="1" x14ac:dyDescent="0.25">
      <c r="A4" s="5" t="s">
        <v>1</v>
      </c>
      <c r="B4" s="27">
        <v>2018</v>
      </c>
      <c r="C4" s="27">
        <v>446.58</v>
      </c>
      <c r="D4" s="27">
        <v>67992</v>
      </c>
      <c r="E4" s="27">
        <v>0.99399999999999999</v>
      </c>
      <c r="F4" s="27">
        <v>0.08</v>
      </c>
      <c r="G4" s="27">
        <v>0.6</v>
      </c>
      <c r="H4" s="27">
        <f t="shared" ref="H4:H21" si="0">PRODUCT(C4,D4,F4,G4,E4)</f>
        <v>1448720.83948032</v>
      </c>
      <c r="I4" s="27">
        <v>0.183</v>
      </c>
      <c r="J4" s="27">
        <v>11181</v>
      </c>
      <c r="K4" s="27">
        <v>0.85799999999999998</v>
      </c>
      <c r="L4" s="27">
        <v>0.8</v>
      </c>
      <c r="M4" s="27">
        <f t="shared" ref="M4:M21" si="1">PRODUCT(C4,I4,J4,L4,E4)</f>
        <v>726620.05094716791</v>
      </c>
      <c r="N4" s="27">
        <f t="shared" ref="N4:N21" si="2">PRODUCT(C4,I4,J4,E4)</f>
        <v>908275.06368395989</v>
      </c>
      <c r="O4" s="27">
        <f t="shared" ref="O4:O21" si="3">PRODUCT(N4,L4,1-0.0796)</f>
        <v>668781.0948917733</v>
      </c>
      <c r="P4" s="27">
        <f>PRODUCT(N4,2,1/3)</f>
        <v>605516.70912263985</v>
      </c>
      <c r="Q4" s="27">
        <f>PRODUCT(P4,0.5,1-0.0796)</f>
        <v>278658.78953823884</v>
      </c>
      <c r="R4" s="27">
        <f>SUM(O4,Q4)</f>
        <v>947439.8844300122</v>
      </c>
      <c r="S4" s="27">
        <f>SUM(H4,-R4)</f>
        <v>501280.95505030779</v>
      </c>
      <c r="T4" s="27">
        <f>PRODUCT(S4,1.0035)</f>
        <v>503035.43839298392</v>
      </c>
      <c r="U4" s="27">
        <v>0</v>
      </c>
      <c r="V4" s="27">
        <f t="shared" ref="V4:V21" si="4">PRODUCT(U4,L4,E4)</f>
        <v>0</v>
      </c>
      <c r="W4" s="27">
        <f t="shared" ref="W4:W21" si="5">SUM(O4,Q4,V4)</f>
        <v>947439.8844300122</v>
      </c>
      <c r="X4" s="27">
        <f t="shared" ref="X4:X21" si="6">SUM(H4,-W4)</f>
        <v>501280.95505030779</v>
      </c>
      <c r="Y4" s="27">
        <f>PRODUCT(X4,1+Z4)</f>
        <v>503035.43839298392</v>
      </c>
      <c r="Z4" s="27">
        <v>3.5000000000000001E-3</v>
      </c>
      <c r="AA4" s="27">
        <v>1.0999999999999999E-2</v>
      </c>
      <c r="AB4" s="1"/>
      <c r="AC4" s="1"/>
      <c r="AF4" s="28"/>
      <c r="AG4" s="28"/>
    </row>
    <row r="5" spans="1:33" customFormat="1" x14ac:dyDescent="0.25">
      <c r="A5" s="6"/>
      <c r="B5" s="27">
        <v>2019</v>
      </c>
      <c r="C5" s="27">
        <v>456.4</v>
      </c>
      <c r="D5" s="27">
        <v>73671</v>
      </c>
      <c r="E5" s="27">
        <v>0.99399999999999999</v>
      </c>
      <c r="F5" s="27">
        <v>0.08</v>
      </c>
      <c r="G5" s="27">
        <v>0.6</v>
      </c>
      <c r="H5" s="27">
        <f t="shared" si="0"/>
        <v>1604241.7792128001</v>
      </c>
      <c r="I5" s="27">
        <v>0.187</v>
      </c>
      <c r="J5" s="27">
        <v>11527.542309284072</v>
      </c>
      <c r="K5" s="27">
        <v>0.85799999999999998</v>
      </c>
      <c r="L5" s="27">
        <v>0.8</v>
      </c>
      <c r="M5" s="27">
        <f t="shared" si="1"/>
        <v>782348.65189938713</v>
      </c>
      <c r="N5" s="27">
        <f t="shared" si="2"/>
        <v>977935.81487423379</v>
      </c>
      <c r="O5" s="27">
        <f t="shared" si="3"/>
        <v>720073.6992081959</v>
      </c>
      <c r="P5" s="27">
        <f t="shared" ref="P5:P21" si="7">PRODUCT(N5,2,1/3)</f>
        <v>651957.20991615579</v>
      </c>
      <c r="Q5" s="27">
        <f t="shared" ref="Q5:Q21" si="8">PRODUCT(P5,0.5,1-0.0796)</f>
        <v>300030.70800341491</v>
      </c>
      <c r="R5" s="27">
        <f t="shared" ref="R5:R21" si="9">SUM(O5,Q5)</f>
        <v>1020104.4072116108</v>
      </c>
      <c r="S5" s="27">
        <f t="shared" ref="S5:S21" si="10">SUM(H5,-R5)</f>
        <v>584137.37200118927</v>
      </c>
      <c r="T5" s="27">
        <f t="shared" ref="T5:T21" si="11">PRODUCT(S5,1.0035)</f>
        <v>586181.8528031935</v>
      </c>
      <c r="U5" s="27">
        <v>0</v>
      </c>
      <c r="V5" s="27">
        <f t="shared" si="4"/>
        <v>0</v>
      </c>
      <c r="W5" s="27">
        <f t="shared" si="5"/>
        <v>1020104.4072116108</v>
      </c>
      <c r="X5" s="27">
        <f t="shared" si="6"/>
        <v>584137.37200118927</v>
      </c>
      <c r="Y5" s="27">
        <f>SUM(X5*(1+Z5),Y4*(1+AA5))</f>
        <v>1094750.6810185001</v>
      </c>
      <c r="Z5" s="27">
        <v>3.5000000000000001E-3</v>
      </c>
      <c r="AA5" s="27">
        <v>1.0999999999999999E-2</v>
      </c>
      <c r="AB5" s="1"/>
      <c r="AC5" s="1"/>
      <c r="AF5" s="28"/>
      <c r="AG5" s="28"/>
    </row>
    <row r="6" spans="1:33" customFormat="1" x14ac:dyDescent="0.25">
      <c r="A6" s="6"/>
      <c r="B6" s="27">
        <v>2020</v>
      </c>
      <c r="C6" s="27">
        <v>466.43</v>
      </c>
      <c r="D6" s="27">
        <v>80487.448332379106</v>
      </c>
      <c r="E6" s="27">
        <v>0.99399999999999999</v>
      </c>
      <c r="F6" s="27">
        <v>0.08</v>
      </c>
      <c r="G6" s="27">
        <v>0.6</v>
      </c>
      <c r="H6" s="27">
        <f t="shared" si="0"/>
        <v>1791192.4782008426</v>
      </c>
      <c r="I6" s="27">
        <v>0.187</v>
      </c>
      <c r="J6" s="27">
        <v>12290</v>
      </c>
      <c r="K6" s="27">
        <v>0.85799999999999998</v>
      </c>
      <c r="L6" s="27">
        <v>0.8</v>
      </c>
      <c r="M6" s="27">
        <f t="shared" si="1"/>
        <v>852425.31070927996</v>
      </c>
      <c r="N6" s="27">
        <f t="shared" si="2"/>
        <v>1065531.6383866</v>
      </c>
      <c r="O6" s="27">
        <f t="shared" si="3"/>
        <v>784572.2559768213</v>
      </c>
      <c r="P6" s="27">
        <f t="shared" si="7"/>
        <v>710354.4255910666</v>
      </c>
      <c r="Q6" s="27">
        <f t="shared" si="8"/>
        <v>326905.10665700887</v>
      </c>
      <c r="R6" s="27">
        <f t="shared" si="9"/>
        <v>1111477.3626338302</v>
      </c>
      <c r="S6" s="27">
        <f t="shared" si="10"/>
        <v>679715.11556701246</v>
      </c>
      <c r="T6" s="27">
        <f t="shared" si="11"/>
        <v>682094.11847149709</v>
      </c>
      <c r="U6" s="27">
        <v>54733.1</v>
      </c>
      <c r="V6" s="27">
        <f t="shared" si="4"/>
        <v>43523.761120000003</v>
      </c>
      <c r="W6" s="27">
        <f t="shared" si="5"/>
        <v>1155001.1237538301</v>
      </c>
      <c r="X6" s="27">
        <f t="shared" si="6"/>
        <v>636191.35444701253</v>
      </c>
      <c r="Y6" s="27">
        <f>SUM(X6*(1+Z6),Y5*(1+AA6))</f>
        <v>1745210.9626972806</v>
      </c>
      <c r="Z6" s="27">
        <v>3.5000000000000001E-3</v>
      </c>
      <c r="AA6" s="27">
        <v>1.0999999999999999E-2</v>
      </c>
      <c r="AB6" s="1"/>
      <c r="AC6" s="1"/>
      <c r="AF6" s="28"/>
      <c r="AG6" s="28"/>
    </row>
    <row r="7" spans="1:33" customFormat="1" x14ac:dyDescent="0.25">
      <c r="A7" s="7" t="s">
        <v>2</v>
      </c>
      <c r="B7" s="29">
        <v>2018</v>
      </c>
      <c r="C7" s="29">
        <v>209.11</v>
      </c>
      <c r="D7" s="29">
        <v>72549.519502677373</v>
      </c>
      <c r="E7" s="29">
        <v>0.99399999999999999</v>
      </c>
      <c r="F7" s="29">
        <v>0.06</v>
      </c>
      <c r="G7" s="29">
        <v>0.6</v>
      </c>
      <c r="H7" s="29">
        <f t="shared" si="0"/>
        <v>542872.98155036289</v>
      </c>
      <c r="I7" s="29">
        <v>0.183</v>
      </c>
      <c r="J7" s="29">
        <v>11181</v>
      </c>
      <c r="K7" s="29">
        <v>0.85799999999999998</v>
      </c>
      <c r="L7" s="29">
        <v>0.8</v>
      </c>
      <c r="M7" s="29">
        <f t="shared" si="1"/>
        <v>340238.07347745606</v>
      </c>
      <c r="N7" s="29">
        <f t="shared" si="2"/>
        <v>425297.59184682003</v>
      </c>
      <c r="O7" s="29">
        <f t="shared" si="3"/>
        <v>313155.12282865058</v>
      </c>
      <c r="P7" s="29">
        <f>PRODUCT(N7,2,1/3)</f>
        <v>283531.72789788002</v>
      </c>
      <c r="Q7" s="29">
        <f t="shared" si="8"/>
        <v>130481.30117860438</v>
      </c>
      <c r="R7" s="29">
        <f t="shared" si="9"/>
        <v>443636.42400725494</v>
      </c>
      <c r="S7" s="29">
        <f t="shared" si="10"/>
        <v>99236.557543107949</v>
      </c>
      <c r="T7" s="29">
        <f t="shared" si="11"/>
        <v>99583.885494508839</v>
      </c>
      <c r="U7" s="29">
        <v>0</v>
      </c>
      <c r="V7" s="29">
        <f t="shared" si="4"/>
        <v>0</v>
      </c>
      <c r="W7" s="29">
        <f t="shared" si="5"/>
        <v>443636.42400725494</v>
      </c>
      <c r="X7" s="29">
        <f t="shared" si="6"/>
        <v>99236.557543107949</v>
      </c>
      <c r="Y7" s="29">
        <f>PRODUCT(X7,1+Z7)</f>
        <v>99583.885494508839</v>
      </c>
      <c r="Z7" s="29">
        <v>3.5000000000000001E-3</v>
      </c>
      <c r="AA7" s="29">
        <v>1.0999999999999999E-2</v>
      </c>
      <c r="AB7" s="1"/>
      <c r="AC7" s="1"/>
      <c r="AF7" s="28"/>
      <c r="AG7" s="28"/>
    </row>
    <row r="8" spans="1:33" customFormat="1" x14ac:dyDescent="0.25">
      <c r="A8" s="8"/>
      <c r="B8" s="29">
        <v>2019</v>
      </c>
      <c r="C8" s="29">
        <v>235.91</v>
      </c>
      <c r="D8" s="29">
        <v>79452.995444883374</v>
      </c>
      <c r="E8" s="29">
        <v>0.99399999999999999</v>
      </c>
      <c r="F8" s="29">
        <v>0.06</v>
      </c>
      <c r="G8" s="29">
        <v>0.6</v>
      </c>
      <c r="H8" s="29">
        <f t="shared" si="0"/>
        <v>670726.57026492071</v>
      </c>
      <c r="I8" s="29">
        <v>0.187</v>
      </c>
      <c r="J8" s="29">
        <v>11527.542309284072</v>
      </c>
      <c r="K8" s="29">
        <v>0.85799999999999998</v>
      </c>
      <c r="L8" s="29">
        <v>0.8</v>
      </c>
      <c r="M8" s="29">
        <f t="shared" si="1"/>
        <v>404390.60137945751</v>
      </c>
      <c r="N8" s="29">
        <f t="shared" si="2"/>
        <v>505488.2517243218</v>
      </c>
      <c r="O8" s="29">
        <f t="shared" si="3"/>
        <v>372201.10950965266</v>
      </c>
      <c r="P8" s="29">
        <f>PRODUCT(N8,2,1/3)</f>
        <v>336992.1678162145</v>
      </c>
      <c r="Q8" s="29">
        <f t="shared" si="8"/>
        <v>155083.79562902192</v>
      </c>
      <c r="R8" s="29">
        <f t="shared" si="9"/>
        <v>527284.90513867454</v>
      </c>
      <c r="S8" s="29">
        <f t="shared" si="10"/>
        <v>143441.66512624617</v>
      </c>
      <c r="T8" s="29">
        <f t="shared" si="11"/>
        <v>143943.71095418805</v>
      </c>
      <c r="U8" s="29">
        <v>0</v>
      </c>
      <c r="V8" s="29">
        <f t="shared" si="4"/>
        <v>0</v>
      </c>
      <c r="W8" s="29">
        <f t="shared" si="5"/>
        <v>527284.90513867454</v>
      </c>
      <c r="X8" s="29">
        <f t="shared" si="6"/>
        <v>143441.66512624617</v>
      </c>
      <c r="Y8" s="29">
        <f>SUM(X8*(1+Z8),Y7*(1+AA8))</f>
        <v>244623.01918913648</v>
      </c>
      <c r="Z8" s="29">
        <v>3.5000000000000001E-3</v>
      </c>
      <c r="AA8" s="29">
        <v>1.0999999999999999E-2</v>
      </c>
      <c r="AB8" s="1"/>
      <c r="AC8" s="1"/>
      <c r="AF8" s="28"/>
      <c r="AG8" s="28"/>
    </row>
    <row r="9" spans="1:33" customFormat="1" x14ac:dyDescent="0.25">
      <c r="A9" s="8"/>
      <c r="B9" s="29">
        <v>2020</v>
      </c>
      <c r="C9" s="29">
        <v>237.57</v>
      </c>
      <c r="D9" s="29">
        <v>88079.480356210348</v>
      </c>
      <c r="E9" s="29">
        <v>0.99399999999999999</v>
      </c>
      <c r="F9" s="29">
        <v>0.06</v>
      </c>
      <c r="G9" s="29">
        <v>0.6</v>
      </c>
      <c r="H9" s="29">
        <f t="shared" si="0"/>
        <v>748781.7082320794</v>
      </c>
      <c r="I9" s="29">
        <v>0.187</v>
      </c>
      <c r="J9" s="29">
        <v>12290</v>
      </c>
      <c r="K9" s="29">
        <v>0.85799999999999998</v>
      </c>
      <c r="L9" s="29">
        <v>0.8</v>
      </c>
      <c r="M9" s="29">
        <f t="shared" si="1"/>
        <v>434171.64647472004</v>
      </c>
      <c r="N9" s="29">
        <f t="shared" si="2"/>
        <v>542714.55809339997</v>
      </c>
      <c r="O9" s="29">
        <f t="shared" si="3"/>
        <v>399611.58341533225</v>
      </c>
      <c r="P9" s="29">
        <f>PRODUCT(N9,2,1/3)</f>
        <v>361809.70539559994</v>
      </c>
      <c r="Q9" s="29">
        <f t="shared" si="8"/>
        <v>166504.82642305508</v>
      </c>
      <c r="R9" s="29">
        <f t="shared" si="9"/>
        <v>566116.40983838728</v>
      </c>
      <c r="S9" s="29">
        <f t="shared" si="10"/>
        <v>182665.29839369212</v>
      </c>
      <c r="T9" s="29">
        <f t="shared" si="11"/>
        <v>183304.62693807005</v>
      </c>
      <c r="U9" s="29">
        <v>54733.1</v>
      </c>
      <c r="V9" s="29">
        <f t="shared" si="4"/>
        <v>43523.761120000003</v>
      </c>
      <c r="W9" s="29">
        <f t="shared" si="5"/>
        <v>609640.17095838732</v>
      </c>
      <c r="X9" s="29">
        <f t="shared" si="6"/>
        <v>139141.53727369208</v>
      </c>
      <c r="Y9" s="29">
        <f>SUM(X9*(1+Z9),Y8*(1+AA9))</f>
        <v>386942.40505436697</v>
      </c>
      <c r="Z9" s="29">
        <v>3.5000000000000001E-3</v>
      </c>
      <c r="AA9" s="29">
        <v>1.0999999999999999E-2</v>
      </c>
      <c r="AB9" s="1"/>
      <c r="AC9" s="1"/>
      <c r="AF9" s="28"/>
      <c r="AG9" s="28"/>
    </row>
    <row r="10" spans="1:33" customFormat="1" x14ac:dyDescent="0.25">
      <c r="A10" s="9" t="s">
        <v>3</v>
      </c>
      <c r="B10" s="30">
        <v>2018</v>
      </c>
      <c r="C10" s="30">
        <v>684.28</v>
      </c>
      <c r="D10" s="30">
        <v>84994.131952605036</v>
      </c>
      <c r="E10" s="30">
        <v>0.99399999999999999</v>
      </c>
      <c r="F10" s="30">
        <v>0.08</v>
      </c>
      <c r="G10" s="30">
        <v>0.6</v>
      </c>
      <c r="H10" s="30">
        <f t="shared" si="0"/>
        <v>2774919.6434329632</v>
      </c>
      <c r="I10" s="30">
        <v>0.183</v>
      </c>
      <c r="J10" s="30">
        <v>11181</v>
      </c>
      <c r="K10" s="30">
        <v>0.85799999999999998</v>
      </c>
      <c r="L10" s="30">
        <v>0.85499999999999998</v>
      </c>
      <c r="M10" s="30">
        <f t="shared" si="1"/>
        <v>1189920.8737379627</v>
      </c>
      <c r="N10" s="30">
        <f t="shared" si="2"/>
        <v>1391720.3201613599</v>
      </c>
      <c r="O10" s="30">
        <f t="shared" si="3"/>
        <v>1095203.1721884208</v>
      </c>
      <c r="P10" s="30">
        <f t="shared" si="7"/>
        <v>927813.54677423986</v>
      </c>
      <c r="Q10" s="30">
        <f t="shared" si="8"/>
        <v>426979.7942255052</v>
      </c>
      <c r="R10" s="30">
        <f t="shared" si="9"/>
        <v>1522182.9664139259</v>
      </c>
      <c r="S10" s="30">
        <f t="shared" si="10"/>
        <v>1252736.6770190373</v>
      </c>
      <c r="T10" s="30">
        <f t="shared" si="11"/>
        <v>1257121.255388604</v>
      </c>
      <c r="U10" s="30">
        <v>0</v>
      </c>
      <c r="V10" s="30">
        <f t="shared" si="4"/>
        <v>0</v>
      </c>
      <c r="W10" s="30">
        <f t="shared" si="5"/>
        <v>1522182.9664139259</v>
      </c>
      <c r="X10" s="30">
        <f t="shared" si="6"/>
        <v>1252736.6770190373</v>
      </c>
      <c r="Y10" s="30">
        <f>PRODUCT(X10,1+Z10)</f>
        <v>1257121.255388604</v>
      </c>
      <c r="Z10" s="30">
        <v>3.5000000000000001E-3</v>
      </c>
      <c r="AA10" s="30">
        <v>1.0999999999999999E-2</v>
      </c>
      <c r="AB10" s="1"/>
      <c r="AC10" s="1"/>
      <c r="AF10" s="28"/>
      <c r="AG10" s="28"/>
    </row>
    <row r="11" spans="1:33" customFormat="1" x14ac:dyDescent="0.25">
      <c r="A11" s="9"/>
      <c r="B11" s="30">
        <v>2019</v>
      </c>
      <c r="C11" s="30">
        <v>751.95</v>
      </c>
      <c r="D11" s="30">
        <v>95763.727413509652</v>
      </c>
      <c r="E11" s="30">
        <v>0.99399999999999999</v>
      </c>
      <c r="F11" s="30">
        <v>0.08</v>
      </c>
      <c r="G11" s="30">
        <v>0.6</v>
      </c>
      <c r="H11" s="30">
        <f t="shared" si="0"/>
        <v>3435718.925741619</v>
      </c>
      <c r="I11" s="30">
        <v>0.187</v>
      </c>
      <c r="J11" s="30">
        <v>11527.542309284072</v>
      </c>
      <c r="K11" s="30">
        <v>0.85799999999999998</v>
      </c>
      <c r="L11" s="30">
        <v>0.85499999999999998</v>
      </c>
      <c r="M11" s="30">
        <f t="shared" si="1"/>
        <v>1377589.4057306123</v>
      </c>
      <c r="N11" s="30">
        <f t="shared" si="2"/>
        <v>1611215.6792170906</v>
      </c>
      <c r="O11" s="30">
        <f t="shared" si="3"/>
        <v>1267933.2890344555</v>
      </c>
      <c r="P11" s="30">
        <f t="shared" si="7"/>
        <v>1074143.7861447269</v>
      </c>
      <c r="Q11" s="30">
        <f t="shared" si="8"/>
        <v>494320.9703838033</v>
      </c>
      <c r="R11" s="30">
        <f t="shared" si="9"/>
        <v>1762254.2594182589</v>
      </c>
      <c r="S11" s="30">
        <f t="shared" si="10"/>
        <v>1673464.6663233601</v>
      </c>
      <c r="T11" s="30">
        <f t="shared" si="11"/>
        <v>1679321.792655492</v>
      </c>
      <c r="U11" s="30">
        <v>0</v>
      </c>
      <c r="V11" s="30">
        <f t="shared" si="4"/>
        <v>0</v>
      </c>
      <c r="W11" s="30">
        <f t="shared" si="5"/>
        <v>1762254.2594182589</v>
      </c>
      <c r="X11" s="30">
        <f t="shared" si="6"/>
        <v>1673464.6663233601</v>
      </c>
      <c r="Y11" s="30">
        <f>SUM(X11*(1+Z11),Y10*(1+AA11))</f>
        <v>2950271.3818533705</v>
      </c>
      <c r="Z11" s="30">
        <v>3.5000000000000001E-3</v>
      </c>
      <c r="AA11" s="30">
        <v>1.0999999999999999E-2</v>
      </c>
      <c r="AB11" s="1"/>
      <c r="AC11" s="1"/>
      <c r="AF11" s="28"/>
      <c r="AG11" s="28"/>
    </row>
    <row r="12" spans="1:33" customFormat="1" x14ac:dyDescent="0.25">
      <c r="A12" s="9"/>
      <c r="B12" s="30">
        <v>2020</v>
      </c>
      <c r="C12" s="30">
        <v>804.14</v>
      </c>
      <c r="D12" s="30">
        <v>106033.01479613535</v>
      </c>
      <c r="E12" s="30">
        <v>0.99399999999999999</v>
      </c>
      <c r="F12" s="30">
        <v>0.08</v>
      </c>
      <c r="G12" s="30">
        <v>0.6</v>
      </c>
      <c r="H12" s="30">
        <f t="shared" si="0"/>
        <v>4068182.2169786543</v>
      </c>
      <c r="I12" s="30">
        <v>0.187</v>
      </c>
      <c r="J12" s="30">
        <v>12290</v>
      </c>
      <c r="K12" s="30">
        <v>0.85799999999999998</v>
      </c>
      <c r="L12" s="30">
        <v>0.85499999999999998</v>
      </c>
      <c r="M12" s="30">
        <f t="shared" si="1"/>
        <v>1570643.6185426137</v>
      </c>
      <c r="N12" s="30">
        <f t="shared" si="2"/>
        <v>1837010.0801667999</v>
      </c>
      <c r="O12" s="30">
        <f t="shared" si="3"/>
        <v>1445620.386506622</v>
      </c>
      <c r="P12" s="30">
        <f t="shared" si="7"/>
        <v>1224673.3867778666</v>
      </c>
      <c r="Q12" s="30">
        <f t="shared" si="8"/>
        <v>563594.69259517419</v>
      </c>
      <c r="R12" s="30">
        <f t="shared" si="9"/>
        <v>2009215.0791017963</v>
      </c>
      <c r="S12" s="30">
        <f t="shared" si="10"/>
        <v>2058967.137876858</v>
      </c>
      <c r="T12" s="30">
        <f t="shared" si="11"/>
        <v>2066173.5228594271</v>
      </c>
      <c r="U12" s="30">
        <v>54733.1</v>
      </c>
      <c r="V12" s="30">
        <f t="shared" si="4"/>
        <v>46516.019696999996</v>
      </c>
      <c r="W12" s="30">
        <f t="shared" si="5"/>
        <v>2055731.0987987963</v>
      </c>
      <c r="X12" s="30">
        <f t="shared" si="6"/>
        <v>2012451.118179858</v>
      </c>
      <c r="Y12" s="30">
        <f>SUM(X12*(1+Z12),Y11*(1+AA12))</f>
        <v>5002219.0641472451</v>
      </c>
      <c r="Z12" s="30">
        <v>3.5000000000000001E-3</v>
      </c>
      <c r="AA12" s="30">
        <v>1.0999999999999999E-2</v>
      </c>
      <c r="AB12" s="1"/>
      <c r="AC12" s="1"/>
      <c r="AF12" s="28"/>
      <c r="AG12" s="28"/>
    </row>
    <row r="13" spans="1:33" customFormat="1" x14ac:dyDescent="0.25">
      <c r="A13" s="10" t="s">
        <v>4</v>
      </c>
      <c r="B13" s="31">
        <v>2018</v>
      </c>
      <c r="C13" s="31">
        <v>580.5</v>
      </c>
      <c r="D13" s="31">
        <v>88752</v>
      </c>
      <c r="E13" s="31">
        <v>0.99399999999999999</v>
      </c>
      <c r="F13" s="31">
        <v>0.105</v>
      </c>
      <c r="G13" s="31">
        <v>0.6</v>
      </c>
      <c r="H13" s="31">
        <f t="shared" si="0"/>
        <v>3226319.0053920001</v>
      </c>
      <c r="I13" s="31">
        <v>0.183</v>
      </c>
      <c r="J13" s="31">
        <v>11181</v>
      </c>
      <c r="K13" s="31">
        <v>0.85799999999999998</v>
      </c>
      <c r="L13" s="31">
        <v>0.8</v>
      </c>
      <c r="M13" s="31">
        <f t="shared" si="1"/>
        <v>944518.2040728</v>
      </c>
      <c r="N13" s="31">
        <f t="shared" si="2"/>
        <v>1180647.7550909999</v>
      </c>
      <c r="O13" s="31">
        <f t="shared" si="3"/>
        <v>869334.55502860516</v>
      </c>
      <c r="P13" s="31">
        <f t="shared" si="7"/>
        <v>787098.50339399988</v>
      </c>
      <c r="Q13" s="31">
        <f t="shared" si="8"/>
        <v>362222.73126191873</v>
      </c>
      <c r="R13" s="31">
        <f t="shared" si="9"/>
        <v>1231557.2862905238</v>
      </c>
      <c r="S13" s="31">
        <f t="shared" si="10"/>
        <v>1994761.7191014763</v>
      </c>
      <c r="T13" s="31">
        <f t="shared" si="11"/>
        <v>2001743.3851183315</v>
      </c>
      <c r="U13" s="31">
        <v>0</v>
      </c>
      <c r="V13" s="31">
        <f t="shared" si="4"/>
        <v>0</v>
      </c>
      <c r="W13" s="31">
        <f t="shared" si="5"/>
        <v>1231557.2862905238</v>
      </c>
      <c r="X13" s="31">
        <f t="shared" si="6"/>
        <v>1994761.7191014763</v>
      </c>
      <c r="Y13" s="31">
        <f>PRODUCT(X13,1+Z13)</f>
        <v>2001743.3851183315</v>
      </c>
      <c r="Z13" s="31">
        <v>3.5000000000000001E-3</v>
      </c>
      <c r="AA13" s="31">
        <v>1.0999999999999999E-2</v>
      </c>
      <c r="AB13" s="1"/>
      <c r="AC13" s="1"/>
      <c r="AF13" s="28"/>
      <c r="AG13" s="28"/>
    </row>
    <row r="14" spans="1:33" customFormat="1" x14ac:dyDescent="0.25">
      <c r="A14" s="11"/>
      <c r="B14" s="31">
        <v>2019</v>
      </c>
      <c r="C14" s="31">
        <v>632.70000000000005</v>
      </c>
      <c r="D14" s="31">
        <v>97514.506277180306</v>
      </c>
      <c r="E14" s="31">
        <v>0.99399999999999999</v>
      </c>
      <c r="F14" s="31">
        <v>0.105</v>
      </c>
      <c r="G14" s="31">
        <v>0.6</v>
      </c>
      <c r="H14" s="31">
        <f t="shared" si="0"/>
        <v>3863616.3438290805</v>
      </c>
      <c r="I14" s="31">
        <v>0.187</v>
      </c>
      <c r="J14" s="31">
        <v>11527.542309284072</v>
      </c>
      <c r="K14" s="31">
        <v>0.85799999999999998</v>
      </c>
      <c r="L14" s="31">
        <v>0.8</v>
      </c>
      <c r="M14" s="31">
        <f t="shared" si="1"/>
        <v>1084557.3883802416</v>
      </c>
      <c r="N14" s="31">
        <f t="shared" si="2"/>
        <v>1355696.7354753017</v>
      </c>
      <c r="O14" s="31">
        <f t="shared" si="3"/>
        <v>998226.62026517408</v>
      </c>
      <c r="P14" s="31">
        <f t="shared" si="7"/>
        <v>903797.82365020108</v>
      </c>
      <c r="Q14" s="31">
        <f t="shared" si="8"/>
        <v>415927.75844382256</v>
      </c>
      <c r="R14" s="31">
        <f t="shared" si="9"/>
        <v>1414154.3787089966</v>
      </c>
      <c r="S14" s="31">
        <f t="shared" si="10"/>
        <v>2449461.9651200837</v>
      </c>
      <c r="T14" s="31">
        <f t="shared" si="11"/>
        <v>2458035.0819980041</v>
      </c>
      <c r="U14" s="31">
        <v>0</v>
      </c>
      <c r="V14" s="31">
        <f t="shared" si="4"/>
        <v>0</v>
      </c>
      <c r="W14" s="31">
        <f t="shared" si="5"/>
        <v>1414154.3787089966</v>
      </c>
      <c r="X14" s="31">
        <f t="shared" si="6"/>
        <v>2449461.9651200837</v>
      </c>
      <c r="Y14" s="31">
        <f>SUM(X14*(1+Z14),Y13*(1+AA14))</f>
        <v>4481797.6443526372</v>
      </c>
      <c r="Z14" s="31">
        <v>3.5000000000000001E-3</v>
      </c>
      <c r="AA14" s="31">
        <v>1.0999999999999999E-2</v>
      </c>
      <c r="AB14" s="1"/>
      <c r="AC14" s="1"/>
      <c r="AF14" s="28"/>
      <c r="AG14" s="28"/>
    </row>
    <row r="15" spans="1:33" customFormat="1" x14ac:dyDescent="0.25">
      <c r="A15" s="11"/>
      <c r="B15" s="31">
        <v>2020</v>
      </c>
      <c r="C15" s="31">
        <v>681.79</v>
      </c>
      <c r="D15" s="31">
        <v>107142.13690375695</v>
      </c>
      <c r="E15" s="31">
        <v>0.99399999999999999</v>
      </c>
      <c r="F15" s="31">
        <v>0.105</v>
      </c>
      <c r="G15" s="31">
        <v>0.6</v>
      </c>
      <c r="H15" s="31">
        <f t="shared" si="0"/>
        <v>4574439.2543531703</v>
      </c>
      <c r="I15" s="31">
        <v>0.187</v>
      </c>
      <c r="J15" s="31">
        <v>12290</v>
      </c>
      <c r="K15" s="31">
        <v>0.85799999999999998</v>
      </c>
      <c r="L15" s="31">
        <v>0.8</v>
      </c>
      <c r="M15" s="31">
        <f t="shared" si="1"/>
        <v>1246007.0162478399</v>
      </c>
      <c r="N15" s="31">
        <f t="shared" si="2"/>
        <v>1557508.7703097998</v>
      </c>
      <c r="O15" s="31">
        <f t="shared" si="3"/>
        <v>1146824.8577545118</v>
      </c>
      <c r="P15" s="31">
        <f t="shared" si="7"/>
        <v>1038339.1802065332</v>
      </c>
      <c r="Q15" s="31">
        <f t="shared" si="8"/>
        <v>477843.69073104655</v>
      </c>
      <c r="R15" s="31">
        <f t="shared" si="9"/>
        <v>1624668.5484855582</v>
      </c>
      <c r="S15" s="31">
        <f t="shared" si="10"/>
        <v>2949770.7058676118</v>
      </c>
      <c r="T15" s="31">
        <f t="shared" si="11"/>
        <v>2960094.9033381487</v>
      </c>
      <c r="U15" s="31">
        <v>54733.1</v>
      </c>
      <c r="V15" s="31">
        <f t="shared" si="4"/>
        <v>43523.761120000003</v>
      </c>
      <c r="W15" s="31">
        <f t="shared" si="5"/>
        <v>1668192.3096055582</v>
      </c>
      <c r="X15" s="31">
        <f t="shared" si="6"/>
        <v>2906246.9447476119</v>
      </c>
      <c r="Y15" s="31">
        <f>SUM(X15*(1+Z15),Y14*(1+AA15))</f>
        <v>7447516.2274947446</v>
      </c>
      <c r="Z15" s="31">
        <v>3.5000000000000001E-3</v>
      </c>
      <c r="AA15" s="31">
        <v>1.0999999999999999E-2</v>
      </c>
      <c r="AB15" s="1"/>
      <c r="AC15" s="1"/>
      <c r="AF15" s="28"/>
      <c r="AG15" s="28"/>
    </row>
    <row r="16" spans="1:33" customFormat="1" x14ac:dyDescent="0.25">
      <c r="A16" s="12" t="s">
        <v>5</v>
      </c>
      <c r="B16" s="32">
        <v>2018</v>
      </c>
      <c r="C16" s="32">
        <v>160.82</v>
      </c>
      <c r="D16" s="32">
        <v>62869.267473320033</v>
      </c>
      <c r="E16" s="32">
        <v>0.99399999999999999</v>
      </c>
      <c r="F16" s="32">
        <v>0.08</v>
      </c>
      <c r="G16" s="32">
        <v>0.6</v>
      </c>
      <c r="H16" s="32">
        <f t="shared" si="0"/>
        <v>482398.64551147068</v>
      </c>
      <c r="I16" s="32">
        <v>0.183</v>
      </c>
      <c r="J16" s="32">
        <v>11181</v>
      </c>
      <c r="K16" s="32">
        <v>0.85799999999999998</v>
      </c>
      <c r="L16" s="32">
        <v>0.71799999999999997</v>
      </c>
      <c r="M16" s="32">
        <f t="shared" si="1"/>
        <v>234845.70590377509</v>
      </c>
      <c r="N16" s="32">
        <f t="shared" si="2"/>
        <v>327083.15585483995</v>
      </c>
      <c r="O16" s="32">
        <f t="shared" si="3"/>
        <v>216151.98771383459</v>
      </c>
      <c r="P16" s="32">
        <f t="shared" si="7"/>
        <v>218055.43723655996</v>
      </c>
      <c r="Q16" s="32">
        <f t="shared" si="8"/>
        <v>100349.1122162649</v>
      </c>
      <c r="R16" s="32">
        <f t="shared" si="9"/>
        <v>316501.0999300995</v>
      </c>
      <c r="S16" s="32">
        <f t="shared" si="10"/>
        <v>165897.54558137117</v>
      </c>
      <c r="T16" s="32">
        <f t="shared" si="11"/>
        <v>166478.18699090599</v>
      </c>
      <c r="U16" s="32">
        <v>0</v>
      </c>
      <c r="V16" s="32">
        <f t="shared" si="4"/>
        <v>0</v>
      </c>
      <c r="W16" s="32">
        <f t="shared" si="5"/>
        <v>316501.0999300995</v>
      </c>
      <c r="X16" s="32">
        <f t="shared" si="6"/>
        <v>165897.54558137117</v>
      </c>
      <c r="Y16" s="32">
        <f>PRODUCT(X16,1+Z16)</f>
        <v>166478.18699090599</v>
      </c>
      <c r="Z16" s="32">
        <v>3.5000000000000001E-3</v>
      </c>
      <c r="AA16" s="32">
        <v>1.0999999999999999E-2</v>
      </c>
      <c r="AB16" s="1"/>
      <c r="AC16" s="1"/>
      <c r="AF16" s="28"/>
      <c r="AG16" s="28"/>
    </row>
    <row r="17" spans="1:33" customFormat="1" x14ac:dyDescent="0.25">
      <c r="A17" s="13"/>
      <c r="B17" s="32">
        <v>2019</v>
      </c>
      <c r="C17" s="32">
        <v>160.82</v>
      </c>
      <c r="D17" s="32">
        <v>68780.909944090934</v>
      </c>
      <c r="E17" s="32">
        <v>0.99399999999999999</v>
      </c>
      <c r="F17" s="32">
        <v>0.08</v>
      </c>
      <c r="G17" s="32">
        <v>0.6</v>
      </c>
      <c r="H17" s="32">
        <f t="shared" si="0"/>
        <v>527758.93735610158</v>
      </c>
      <c r="I17" s="32">
        <v>0.187</v>
      </c>
      <c r="J17" s="32">
        <v>11527.542309284072</v>
      </c>
      <c r="K17" s="32">
        <v>0.85799999999999998</v>
      </c>
      <c r="L17" s="32">
        <v>0.75600000000000001</v>
      </c>
      <c r="M17" s="32">
        <f t="shared" si="1"/>
        <v>260511.30179128866</v>
      </c>
      <c r="N17" s="32">
        <f t="shared" si="2"/>
        <v>344591.66903609614</v>
      </c>
      <c r="O17" s="32">
        <f t="shared" si="3"/>
        <v>239774.60216870211</v>
      </c>
      <c r="P17" s="32">
        <f t="shared" si="7"/>
        <v>229727.7793573974</v>
      </c>
      <c r="Q17" s="32">
        <f t="shared" si="8"/>
        <v>105720.72406027428</v>
      </c>
      <c r="R17" s="32">
        <f t="shared" si="9"/>
        <v>345495.32622897637</v>
      </c>
      <c r="S17" s="32">
        <f t="shared" si="10"/>
        <v>182263.61112712522</v>
      </c>
      <c r="T17" s="32">
        <f t="shared" si="11"/>
        <v>182901.53376607018</v>
      </c>
      <c r="U17" s="32">
        <v>0</v>
      </c>
      <c r="V17" s="32">
        <f t="shared" si="4"/>
        <v>0</v>
      </c>
      <c r="W17" s="32">
        <f t="shared" si="5"/>
        <v>345495.32622897637</v>
      </c>
      <c r="X17" s="32">
        <f t="shared" si="6"/>
        <v>182263.61112712522</v>
      </c>
      <c r="Y17" s="32">
        <f>SUM(X17*(1+Z17),Y16*(1+AA17))</f>
        <v>351210.98081387614</v>
      </c>
      <c r="Z17" s="32">
        <v>3.5000000000000001E-3</v>
      </c>
      <c r="AA17" s="32">
        <v>1.0999999999999999E-2</v>
      </c>
      <c r="AB17" s="1"/>
      <c r="AC17" s="1"/>
      <c r="AF17" s="28"/>
      <c r="AG17" s="28"/>
    </row>
    <row r="18" spans="1:33" customFormat="1" x14ac:dyDescent="0.25">
      <c r="A18" s="13"/>
      <c r="B18" s="32">
        <v>2020</v>
      </c>
      <c r="C18" s="32">
        <v>160.82</v>
      </c>
      <c r="D18" s="32">
        <v>74937.495629201338</v>
      </c>
      <c r="E18" s="32">
        <v>0.99399999999999999</v>
      </c>
      <c r="F18" s="32">
        <v>0.08</v>
      </c>
      <c r="G18" s="32">
        <v>0.6</v>
      </c>
      <c r="H18" s="32">
        <f t="shared" si="0"/>
        <v>574998.68922267016</v>
      </c>
      <c r="I18" s="32">
        <v>0.187</v>
      </c>
      <c r="J18" s="32">
        <v>12290</v>
      </c>
      <c r="K18" s="32">
        <v>0.85799999999999998</v>
      </c>
      <c r="L18" s="32">
        <v>0.75600000000000001</v>
      </c>
      <c r="M18" s="32">
        <f t="shared" si="1"/>
        <v>277742.10782435042</v>
      </c>
      <c r="N18" s="32">
        <f t="shared" si="2"/>
        <v>367383.74050839996</v>
      </c>
      <c r="O18" s="32">
        <f t="shared" si="3"/>
        <v>255633.83604153208</v>
      </c>
      <c r="P18" s="32">
        <f t="shared" si="7"/>
        <v>244922.49367226663</v>
      </c>
      <c r="Q18" s="32">
        <f t="shared" si="8"/>
        <v>112713.3315879771</v>
      </c>
      <c r="R18" s="32">
        <f t="shared" si="9"/>
        <v>368347.16762950917</v>
      </c>
      <c r="S18" s="32">
        <f t="shared" si="10"/>
        <v>206651.52159316099</v>
      </c>
      <c r="T18" s="32">
        <f t="shared" si="11"/>
        <v>207374.80191873707</v>
      </c>
      <c r="U18" s="32">
        <v>54733.1</v>
      </c>
      <c r="V18" s="32">
        <f t="shared" si="4"/>
        <v>41129.954258399994</v>
      </c>
      <c r="W18" s="32">
        <f t="shared" si="5"/>
        <v>409477.12188790919</v>
      </c>
      <c r="X18" s="32">
        <f t="shared" si="6"/>
        <v>165521.56733476097</v>
      </c>
      <c r="Y18" s="32">
        <f>SUM(X18*(1+Z18),Y17*(1+AA18))</f>
        <v>521175.19442326133</v>
      </c>
      <c r="Z18" s="32">
        <v>3.5000000000000001E-3</v>
      </c>
      <c r="AA18" s="32">
        <v>1.0999999999999999E-2</v>
      </c>
      <c r="AB18" s="1"/>
      <c r="AC18" s="1"/>
      <c r="AF18" s="28"/>
      <c r="AG18" s="28"/>
    </row>
    <row r="19" spans="1:33" customFormat="1" x14ac:dyDescent="0.25">
      <c r="A19" s="14" t="s">
        <v>6</v>
      </c>
      <c r="B19" s="33">
        <v>2018</v>
      </c>
      <c r="C19" s="33">
        <v>25.62</v>
      </c>
      <c r="D19" s="33">
        <v>72133</v>
      </c>
      <c r="E19" s="33">
        <v>0.99399999999999999</v>
      </c>
      <c r="F19" s="33">
        <v>0.08</v>
      </c>
      <c r="G19" s="33">
        <v>0.6</v>
      </c>
      <c r="H19" s="33">
        <f t="shared" si="0"/>
        <v>88174.040411520007</v>
      </c>
      <c r="I19" s="33">
        <v>0.183</v>
      </c>
      <c r="J19" s="33">
        <v>11181</v>
      </c>
      <c r="K19" s="33">
        <v>0.85799999999999998</v>
      </c>
      <c r="L19" s="33">
        <v>0.71799999999999997</v>
      </c>
      <c r="M19" s="33">
        <f t="shared" si="1"/>
        <v>37412.927404891918</v>
      </c>
      <c r="N19" s="33">
        <f t="shared" si="2"/>
        <v>52107.141232440001</v>
      </c>
      <c r="O19" s="33">
        <f t="shared" si="3"/>
        <v>34434.858383462524</v>
      </c>
      <c r="P19" s="33">
        <f t="shared" si="7"/>
        <v>34738.094154959996</v>
      </c>
      <c r="Q19" s="33">
        <f t="shared" si="8"/>
        <v>15986.470930112589</v>
      </c>
      <c r="R19" s="33">
        <f t="shared" si="9"/>
        <v>50421.329313575116</v>
      </c>
      <c r="S19" s="33">
        <f t="shared" si="10"/>
        <v>37752.711097944892</v>
      </c>
      <c r="T19" s="33">
        <f t="shared" si="11"/>
        <v>37884.845586787698</v>
      </c>
      <c r="U19" s="33">
        <v>0</v>
      </c>
      <c r="V19" s="33">
        <f t="shared" si="4"/>
        <v>0</v>
      </c>
      <c r="W19" s="33">
        <f t="shared" si="5"/>
        <v>50421.329313575116</v>
      </c>
      <c r="X19" s="33">
        <f t="shared" si="6"/>
        <v>37752.711097944892</v>
      </c>
      <c r="Y19" s="33">
        <f>PRODUCT(X19,1+Z19)</f>
        <v>37884.845586787698</v>
      </c>
      <c r="Z19" s="33">
        <v>3.5000000000000001E-3</v>
      </c>
      <c r="AA19" s="33">
        <v>1.0999999999999999E-2</v>
      </c>
      <c r="AB19" s="1"/>
      <c r="AC19" s="1"/>
      <c r="AF19" s="28"/>
      <c r="AG19" s="28"/>
    </row>
    <row r="20" spans="1:33" customFormat="1" x14ac:dyDescent="0.25">
      <c r="A20" s="15"/>
      <c r="B20" s="33">
        <v>2019</v>
      </c>
      <c r="C20" s="33">
        <v>29.12</v>
      </c>
      <c r="D20" s="33">
        <v>81536</v>
      </c>
      <c r="E20" s="33">
        <v>0.99399999999999999</v>
      </c>
      <c r="F20" s="33">
        <v>0.08</v>
      </c>
      <c r="G20" s="33">
        <v>0.6</v>
      </c>
      <c r="H20" s="33">
        <f t="shared" si="0"/>
        <v>113283.95280384002</v>
      </c>
      <c r="I20" s="33">
        <v>0.187</v>
      </c>
      <c r="J20" s="33">
        <v>11527.542309284072</v>
      </c>
      <c r="K20" s="33">
        <v>0.85799999999999998</v>
      </c>
      <c r="L20" s="33">
        <v>0.75600000000000001</v>
      </c>
      <c r="M20" s="33">
        <f t="shared" si="1"/>
        <v>47171.303993050169</v>
      </c>
      <c r="N20" s="33">
        <f t="shared" si="2"/>
        <v>62395.90475271186</v>
      </c>
      <c r="O20" s="33">
        <f t="shared" si="3"/>
        <v>43416.468195203379</v>
      </c>
      <c r="P20" s="33">
        <f t="shared" si="7"/>
        <v>41597.26983514124</v>
      </c>
      <c r="Q20" s="33">
        <f t="shared" si="8"/>
        <v>19143.063578131998</v>
      </c>
      <c r="R20" s="33">
        <f t="shared" si="9"/>
        <v>62559.531773335373</v>
      </c>
      <c r="S20" s="33">
        <f t="shared" si="10"/>
        <v>50724.421030504644</v>
      </c>
      <c r="T20" s="33">
        <f t="shared" si="11"/>
        <v>50901.956504111411</v>
      </c>
      <c r="U20" s="33">
        <v>0</v>
      </c>
      <c r="V20" s="33">
        <f t="shared" si="4"/>
        <v>0</v>
      </c>
      <c r="W20" s="33">
        <f t="shared" si="5"/>
        <v>62559.531773335373</v>
      </c>
      <c r="X20" s="33">
        <f t="shared" si="6"/>
        <v>50724.421030504644</v>
      </c>
      <c r="Y20" s="33">
        <f>SUM(X20*(1+Z20),Y19*(1+AA20))</f>
        <v>89203.535392353777</v>
      </c>
      <c r="Z20" s="33">
        <v>3.5000000000000001E-3</v>
      </c>
      <c r="AA20" s="33">
        <v>1.0999999999999999E-2</v>
      </c>
      <c r="AB20" s="1"/>
      <c r="AC20" s="1"/>
      <c r="AF20" s="28"/>
      <c r="AG20" s="28"/>
    </row>
    <row r="21" spans="1:33" customFormat="1" x14ac:dyDescent="0.25">
      <c r="A21" s="15"/>
      <c r="B21" s="33">
        <v>2020</v>
      </c>
      <c r="C21" s="33">
        <v>29.17</v>
      </c>
      <c r="D21" s="33">
        <v>92800.480603796314</v>
      </c>
      <c r="E21" s="33">
        <v>0.99399999999999999</v>
      </c>
      <c r="F21" s="33">
        <v>0.08</v>
      </c>
      <c r="G21" s="33">
        <v>0.6</v>
      </c>
      <c r="H21" s="33">
        <f t="shared" si="0"/>
        <v>129155.90779667819</v>
      </c>
      <c r="I21" s="33">
        <v>0.187</v>
      </c>
      <c r="J21" s="33">
        <v>12290</v>
      </c>
      <c r="K21" s="33">
        <v>0.85799999999999998</v>
      </c>
      <c r="L21" s="33">
        <v>0.75600000000000001</v>
      </c>
      <c r="M21" s="33">
        <f t="shared" si="1"/>
        <v>50377.672461362396</v>
      </c>
      <c r="N21" s="33">
        <f t="shared" si="2"/>
        <v>66637.132885400002</v>
      </c>
      <c r="O21" s="33">
        <f t="shared" si="3"/>
        <v>46367.609733437952</v>
      </c>
      <c r="P21" s="33">
        <f t="shared" si="7"/>
        <v>44424.755256933335</v>
      </c>
      <c r="Q21" s="33">
        <f t="shared" si="8"/>
        <v>20444.27236924072</v>
      </c>
      <c r="R21" s="33">
        <f t="shared" si="9"/>
        <v>66811.882102678675</v>
      </c>
      <c r="S21" s="33">
        <f t="shared" si="10"/>
        <v>62344.025693999516</v>
      </c>
      <c r="T21" s="33">
        <f t="shared" si="11"/>
        <v>62562.229783928517</v>
      </c>
      <c r="U21" s="33">
        <v>54733.1</v>
      </c>
      <c r="V21" s="33">
        <f t="shared" si="4"/>
        <v>41129.954258399994</v>
      </c>
      <c r="W21" s="33">
        <f t="shared" si="5"/>
        <v>107941.83636107866</v>
      </c>
      <c r="X21" s="33">
        <f t="shared" si="6"/>
        <v>21214.07143559953</v>
      </c>
      <c r="Y21" s="33">
        <f>SUM(X21*(1+Z21),Y20*(1+AA21))</f>
        <v>111473.09496729379</v>
      </c>
      <c r="Z21" s="33">
        <v>3.5000000000000001E-3</v>
      </c>
      <c r="AA21" s="33">
        <v>1.0999999999999999E-2</v>
      </c>
      <c r="AB21" s="1"/>
      <c r="AC21" s="1"/>
      <c r="AF21" s="28"/>
      <c r="AG21" s="28"/>
    </row>
  </sheetData>
  <phoneticPr fontId="3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r:id="rId5">
            <anchor moveWithCells="1">
              <from>
                <xdr:col>12</xdr:col>
                <xdr:colOff>68580</xdr:colOff>
                <xdr:row>1</xdr:row>
                <xdr:rowOff>7620</xdr:rowOff>
              </from>
              <to>
                <xdr:col>12</xdr:col>
                <xdr:colOff>1173480</xdr:colOff>
                <xdr:row>2</xdr:row>
                <xdr:rowOff>7620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 sizeWithCells="1">
              <from>
                <xdr:col>14</xdr:col>
                <xdr:colOff>30480</xdr:colOff>
                <xdr:row>1</xdr:row>
                <xdr:rowOff>15240</xdr:rowOff>
              </from>
              <to>
                <xdr:col>14</xdr:col>
                <xdr:colOff>2247900</xdr:colOff>
                <xdr:row>1</xdr:row>
                <xdr:rowOff>144780</xdr:rowOff>
              </to>
            </anchor>
          </objectPr>
        </oleObject>
      </mc:Choice>
      <mc:Fallback>
        <oleObject progId="Equation.DSMT4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883-48CF-4591-A9AD-D217D629AC3D}">
  <dimension ref="A2:AC68"/>
  <sheetViews>
    <sheetView tabSelected="1" topLeftCell="A7" workbookViewId="0">
      <selection activeCell="E24" sqref="E24"/>
    </sheetView>
  </sheetViews>
  <sheetFormatPr defaultRowHeight="13.8" x14ac:dyDescent="0.25"/>
  <cols>
    <col min="3" max="3" width="13.21875" customWidth="1"/>
    <col min="4" max="4" width="10.88671875" customWidth="1"/>
    <col min="5" max="5" width="16.5546875" customWidth="1"/>
    <col min="7" max="7" width="14.77734375" customWidth="1"/>
    <col min="9" max="9" width="12.5546875" customWidth="1"/>
    <col min="10" max="10" width="5.6640625" customWidth="1"/>
    <col min="11" max="11" width="16.88671875" customWidth="1"/>
    <col min="12" max="12" width="9.44140625" customWidth="1"/>
    <col min="13" max="13" width="11.6640625" customWidth="1"/>
    <col min="17" max="17" width="12.88671875" customWidth="1"/>
    <col min="18" max="18" width="15.109375" customWidth="1"/>
    <col min="19" max="19" width="14.109375" customWidth="1"/>
    <col min="20" max="20" width="13.6640625" customWidth="1"/>
    <col min="21" max="21" width="22.44140625" customWidth="1"/>
    <col min="22" max="22" width="21.33203125" customWidth="1"/>
    <col min="23" max="23" width="21.77734375" customWidth="1"/>
    <col min="24" max="24" width="15.33203125" customWidth="1"/>
    <col min="25" max="25" width="16.88671875" customWidth="1"/>
    <col min="26" max="26" width="15.109375" customWidth="1"/>
    <col min="27" max="27" width="10.77734375" style="1" customWidth="1"/>
    <col min="28" max="28" width="10.77734375" customWidth="1"/>
    <col min="29" max="29" width="10.44140625" customWidth="1"/>
    <col min="30" max="30" width="11.109375" customWidth="1"/>
    <col min="31" max="31" width="10.77734375" customWidth="1"/>
    <col min="32" max="32" width="11.6640625" customWidth="1"/>
    <col min="33" max="33" width="11" customWidth="1"/>
  </cols>
  <sheetData>
    <row r="2" spans="1:29" s="1" customFormat="1" ht="20.399999999999999" x14ac:dyDescent="0.35">
      <c r="A2" s="34" t="s">
        <v>18</v>
      </c>
      <c r="B2" s="34"/>
    </row>
    <row r="3" spans="1:29" s="1" customFormat="1" ht="15.6" customHeight="1" x14ac:dyDescent="0.25">
      <c r="A3" s="4" t="s">
        <v>0</v>
      </c>
      <c r="B3" s="2" t="s">
        <v>7</v>
      </c>
      <c r="C3" s="2"/>
      <c r="D3" s="2"/>
      <c r="E3" s="2"/>
      <c r="F3" s="2"/>
      <c r="G3" s="2"/>
      <c r="H3" s="2" t="s">
        <v>15</v>
      </c>
      <c r="I3" s="35" t="s">
        <v>12</v>
      </c>
      <c r="J3" s="36"/>
      <c r="K3" s="2"/>
      <c r="L3" s="2"/>
      <c r="M3" s="2"/>
      <c r="N3" s="2"/>
      <c r="O3" s="2"/>
      <c r="P3" s="2"/>
      <c r="Q3" s="2"/>
      <c r="R3" s="2"/>
      <c r="S3" s="2"/>
      <c r="T3" s="2"/>
      <c r="U3" s="2" t="s">
        <v>13</v>
      </c>
      <c r="V3" s="1" t="s">
        <v>17</v>
      </c>
      <c r="W3" s="2"/>
      <c r="X3" s="2"/>
      <c r="Y3" s="2"/>
      <c r="Z3" s="2"/>
      <c r="AA3" s="2"/>
      <c r="AB3" s="2"/>
      <c r="AC3" s="2"/>
    </row>
    <row r="4" spans="1:29" s="1" customFormat="1" x14ac:dyDescent="0.25">
      <c r="A4" s="4"/>
      <c r="B4" s="2"/>
      <c r="C4" s="2" t="s">
        <v>11</v>
      </c>
      <c r="D4" s="2" t="s">
        <v>9</v>
      </c>
      <c r="E4" s="2" t="s">
        <v>10</v>
      </c>
      <c r="F4" s="2"/>
      <c r="G4" s="2" t="s">
        <v>9</v>
      </c>
      <c r="H4" s="2"/>
      <c r="I4" s="37"/>
      <c r="J4" s="38"/>
      <c r="K4" s="2" t="s">
        <v>10</v>
      </c>
      <c r="L4" s="2"/>
      <c r="M4" s="2" t="s">
        <v>9</v>
      </c>
      <c r="N4" s="2"/>
      <c r="O4" s="2"/>
      <c r="P4" s="2"/>
      <c r="Q4" s="2" t="s">
        <v>8</v>
      </c>
      <c r="R4" s="2" t="s">
        <v>10</v>
      </c>
      <c r="S4" s="2" t="s">
        <v>10</v>
      </c>
      <c r="T4" s="2" t="s">
        <v>10</v>
      </c>
      <c r="U4" s="2" t="s">
        <v>14</v>
      </c>
      <c r="V4" s="2" t="s">
        <v>14</v>
      </c>
      <c r="W4" s="2" t="s">
        <v>16</v>
      </c>
      <c r="X4" s="2" t="s">
        <v>16</v>
      </c>
      <c r="Y4" s="2" t="s">
        <v>16</v>
      </c>
      <c r="Z4" s="2" t="s">
        <v>16</v>
      </c>
      <c r="AA4" s="2" t="s">
        <v>16</v>
      </c>
      <c r="AB4" s="2"/>
      <c r="AC4" s="2"/>
    </row>
    <row r="5" spans="1:29" x14ac:dyDescent="0.25">
      <c r="A5" s="16" t="s">
        <v>1</v>
      </c>
      <c r="B5" s="16">
        <v>2018</v>
      </c>
      <c r="C5" s="16">
        <v>464.7</v>
      </c>
      <c r="D5" s="16">
        <v>740</v>
      </c>
      <c r="E5" s="16">
        <f t="shared" ref="E5:E13" si="0">PRODUCT(C5,D5,F5)</f>
        <v>341814.73200000002</v>
      </c>
      <c r="F5" s="16">
        <v>0.99399999999999999</v>
      </c>
      <c r="G5" s="16">
        <v>240.87</v>
      </c>
      <c r="H5" s="16">
        <v>1.7</v>
      </c>
      <c r="I5" s="16">
        <v>0.2</v>
      </c>
      <c r="J5" s="16">
        <v>0.5</v>
      </c>
      <c r="K5" s="16">
        <f>PRODUCT(C5,H5,G5,I5,J5,F5,1-0.0796)</f>
        <v>17408.738466880492</v>
      </c>
      <c r="L5" s="16">
        <v>0.152</v>
      </c>
      <c r="M5" s="16">
        <v>6577</v>
      </c>
      <c r="N5" s="16">
        <v>0.85519999999999996</v>
      </c>
      <c r="O5" s="16">
        <v>0.65600000000000003</v>
      </c>
      <c r="P5" s="16">
        <v>0.56101120000000004</v>
      </c>
      <c r="Q5" s="16">
        <f>PRODUCT(C5,L5,M5,N5,O5,F5,1-0.0796)</f>
        <v>238439.73377395363</v>
      </c>
      <c r="R5" s="16">
        <f t="shared" ref="R5:R22" si="1">SUM(K5,Q5)</f>
        <v>255848.47224083412</v>
      </c>
      <c r="S5" s="16">
        <f>SUM(E5,-R5)</f>
        <v>85966.2597591659</v>
      </c>
      <c r="T5" s="16">
        <f>PRODUCT(S5,1.0035)</f>
        <v>86267.141668322991</v>
      </c>
      <c r="U5" s="16">
        <v>0</v>
      </c>
      <c r="V5" s="16">
        <f>PRODUCT(U5,P5)</f>
        <v>0</v>
      </c>
      <c r="W5" s="16">
        <f t="shared" ref="W5:W22" si="2">SUM(C5*L5*M5*F5,U5)</f>
        <v>461775.07410720002</v>
      </c>
      <c r="X5" s="16">
        <f t="shared" ref="X5:X22" si="3">PRODUCT(W5,P5)</f>
        <v>259060.98845496922</v>
      </c>
      <c r="Y5" s="16">
        <f t="shared" ref="Y5:Y22" si="4">SUM(K5,Q5,V5)</f>
        <v>255848.47224083412</v>
      </c>
      <c r="Z5" s="16">
        <f t="shared" ref="Z5:Z22" si="5">SUM(E5,-Y5)</f>
        <v>85966.2597591659</v>
      </c>
      <c r="AA5" s="16">
        <f>PRODUCT(Z5,1+AB5)</f>
        <v>86267.141668322991</v>
      </c>
      <c r="AB5" s="16">
        <v>3.5000000000000001E-3</v>
      </c>
      <c r="AC5" s="16">
        <v>1.0999999999999999E-2</v>
      </c>
    </row>
    <row r="6" spans="1:29" x14ac:dyDescent="0.25">
      <c r="A6" s="16"/>
      <c r="B6" s="16">
        <v>2019</v>
      </c>
      <c r="C6" s="16">
        <v>467.72</v>
      </c>
      <c r="D6" s="16">
        <v>760</v>
      </c>
      <c r="E6" s="16">
        <f t="shared" si="0"/>
        <v>353334.39679999999</v>
      </c>
      <c r="F6" s="16">
        <v>0.99399999999999999</v>
      </c>
      <c r="G6" s="16">
        <v>253.36</v>
      </c>
      <c r="H6" s="16">
        <v>1.95</v>
      </c>
      <c r="I6" s="16">
        <v>0.2</v>
      </c>
      <c r="J6" s="16">
        <v>0.5</v>
      </c>
      <c r="K6" s="16">
        <f t="shared" ref="K6:K22" si="6">PRODUCT(C6,H6,G6,I6,J6,F6,1-0.0796)</f>
        <v>21140.808737022377</v>
      </c>
      <c r="L6" s="16">
        <v>0.16600000000000001</v>
      </c>
      <c r="M6" s="16">
        <v>6748.9940441856916</v>
      </c>
      <c r="N6" s="16">
        <v>0.86770000000000003</v>
      </c>
      <c r="O6" s="16">
        <v>0.68799999999999994</v>
      </c>
      <c r="P6" s="16">
        <v>0.5969776</v>
      </c>
      <c r="Q6" s="16">
        <f t="shared" ref="Q6:Q22" si="7">PRODUCT(C6,L6,M6,N6,O6,F6,1-0.0796)</f>
        <v>286189.76894313603</v>
      </c>
      <c r="R6" s="16">
        <f t="shared" si="1"/>
        <v>307330.57768015843</v>
      </c>
      <c r="S6" s="16">
        <f t="shared" ref="S6:S22" si="8">SUM(E6,-R6)</f>
        <v>46003.819119841559</v>
      </c>
      <c r="T6" s="16">
        <f>SUM(T5*1.011,S6*1.0035)</f>
        <v>133380.91271343554</v>
      </c>
      <c r="U6" s="16">
        <v>0</v>
      </c>
      <c r="V6" s="16">
        <f>PRODUCT(U6,P6)</f>
        <v>0</v>
      </c>
      <c r="W6" s="16">
        <f t="shared" si="2"/>
        <v>520858.14312515518</v>
      </c>
      <c r="X6" s="16">
        <f t="shared" si="3"/>
        <v>310940.64422331162</v>
      </c>
      <c r="Y6" s="16">
        <f t="shared" si="4"/>
        <v>307330.57768015843</v>
      </c>
      <c r="Z6" s="16">
        <f t="shared" si="5"/>
        <v>46003.819119841559</v>
      </c>
      <c r="AA6" s="16">
        <f>SUM(Z6*1.0035,AA5*(1+AC6))</f>
        <v>133380.91271343554</v>
      </c>
      <c r="AB6" s="16">
        <v>3.5000000000000001E-3</v>
      </c>
      <c r="AC6" s="16">
        <v>1.0999999999999999E-2</v>
      </c>
    </row>
    <row r="7" spans="1:29" x14ac:dyDescent="0.25">
      <c r="A7" s="16"/>
      <c r="B7" s="16">
        <v>2020</v>
      </c>
      <c r="C7" s="16">
        <v>470.76</v>
      </c>
      <c r="D7" s="16">
        <v>770</v>
      </c>
      <c r="E7" s="16">
        <f t="shared" si="0"/>
        <v>360310.28880000004</v>
      </c>
      <c r="F7" s="16">
        <v>0.99399999999999999</v>
      </c>
      <c r="G7" s="16">
        <v>266.49</v>
      </c>
      <c r="H7" s="16">
        <v>1.95</v>
      </c>
      <c r="I7" s="16">
        <v>0.2</v>
      </c>
      <c r="J7" s="16">
        <v>0.5</v>
      </c>
      <c r="K7" s="16">
        <f t="shared" si="6"/>
        <v>22380.927312766278</v>
      </c>
      <c r="L7" s="16">
        <v>0.16600000000000001</v>
      </c>
      <c r="M7" s="16">
        <v>6925.4858763043849</v>
      </c>
      <c r="N7" s="16">
        <v>0.86770000000000003</v>
      </c>
      <c r="O7" s="16">
        <v>0.7</v>
      </c>
      <c r="P7" s="16">
        <v>0.60738999999999999</v>
      </c>
      <c r="Q7" s="16">
        <f t="shared" si="7"/>
        <v>300738.1487336022</v>
      </c>
      <c r="R7" s="16">
        <f t="shared" si="1"/>
        <v>323119.07604636846</v>
      </c>
      <c r="S7" s="16">
        <f t="shared" si="8"/>
        <v>37191.212753631582</v>
      </c>
      <c r="T7" s="16">
        <f>SUM(T6*1.011,S7*1.0035)</f>
        <v>172169.48475155261</v>
      </c>
      <c r="U7" s="16">
        <v>55259.8</v>
      </c>
      <c r="V7" s="16">
        <f t="shared" ref="V7:V22" si="9">PRODUCT(U7,P7,0.994)</f>
        <v>33362.864422468003</v>
      </c>
      <c r="W7" s="16">
        <f t="shared" si="2"/>
        <v>593212.72660321824</v>
      </c>
      <c r="X7" s="16">
        <f t="shared" si="3"/>
        <v>360311.47801152873</v>
      </c>
      <c r="Y7" s="16">
        <f t="shared" si="4"/>
        <v>356481.94046883646</v>
      </c>
      <c r="Z7" s="16">
        <f t="shared" si="5"/>
        <v>3828.3483311635791</v>
      </c>
      <c r="AA7" s="16">
        <f>SUM(Z7*1.0035,AA6*(1+AC7))</f>
        <v>138689.85030360596</v>
      </c>
      <c r="AB7" s="16">
        <v>3.5000000000000001E-3</v>
      </c>
      <c r="AC7" s="16">
        <v>1.0999999999999999E-2</v>
      </c>
    </row>
    <row r="8" spans="1:29" x14ac:dyDescent="0.25">
      <c r="A8" s="17" t="s">
        <v>2</v>
      </c>
      <c r="B8" s="17">
        <v>2018</v>
      </c>
      <c r="C8" s="17">
        <v>513.02</v>
      </c>
      <c r="D8" s="17">
        <v>670</v>
      </c>
      <c r="E8" s="17">
        <f t="shared" si="0"/>
        <v>341661.05959999998</v>
      </c>
      <c r="F8" s="17">
        <v>0.99399999999999999</v>
      </c>
      <c r="G8" s="17">
        <v>296.23870690680815</v>
      </c>
      <c r="H8" s="17">
        <v>1.7</v>
      </c>
      <c r="I8" s="17">
        <v>0.2</v>
      </c>
      <c r="J8" s="17">
        <v>0.5</v>
      </c>
      <c r="K8" s="17">
        <f t="shared" si="6"/>
        <v>23636.763804921262</v>
      </c>
      <c r="L8" s="17">
        <v>0.152</v>
      </c>
      <c r="M8" s="17">
        <v>6577</v>
      </c>
      <c r="N8" s="17">
        <v>0.85519999999999996</v>
      </c>
      <c r="O8" s="17">
        <v>0.65600000000000003</v>
      </c>
      <c r="P8" s="17">
        <v>0.56101120000000004</v>
      </c>
      <c r="Q8" s="17">
        <f t="shared" si="7"/>
        <v>263232.95076546952</v>
      </c>
      <c r="R8" s="17">
        <f t="shared" si="1"/>
        <v>286869.71457039076</v>
      </c>
      <c r="S8" s="17">
        <f t="shared" si="8"/>
        <v>54791.34502960922</v>
      </c>
      <c r="T8" s="17">
        <f>PRODUCT(S8,1.0035)</f>
        <v>54983.114737212854</v>
      </c>
      <c r="U8" s="17">
        <v>0</v>
      </c>
      <c r="V8" s="17">
        <f t="shared" si="9"/>
        <v>0</v>
      </c>
      <c r="W8" s="17">
        <f t="shared" si="2"/>
        <v>509790.93720351998</v>
      </c>
      <c r="X8" s="17">
        <f t="shared" si="3"/>
        <v>285998.42542967142</v>
      </c>
      <c r="Y8" s="17">
        <f t="shared" si="4"/>
        <v>286869.71457039076</v>
      </c>
      <c r="Z8" s="17">
        <f t="shared" si="5"/>
        <v>54791.34502960922</v>
      </c>
      <c r="AA8" s="17">
        <f>PRODUCT(Z8,1+AB8)</f>
        <v>54983.114737212854</v>
      </c>
      <c r="AB8" s="17">
        <v>3.5000000000000001E-3</v>
      </c>
      <c r="AC8" s="17">
        <v>1.0999999999999999E-2</v>
      </c>
    </row>
    <row r="9" spans="1:29" x14ac:dyDescent="0.25">
      <c r="A9" s="17"/>
      <c r="B9" s="17">
        <v>2019</v>
      </c>
      <c r="C9" s="17">
        <v>513.09</v>
      </c>
      <c r="D9" s="17">
        <v>740</v>
      </c>
      <c r="E9" s="17">
        <f t="shared" si="0"/>
        <v>377408.48040000006</v>
      </c>
      <c r="F9" s="17">
        <v>0.99399999999999999</v>
      </c>
      <c r="G9" s="17">
        <v>314.09223861781601</v>
      </c>
      <c r="H9" s="17">
        <v>1.95</v>
      </c>
      <c r="I9" s="17">
        <v>0.2</v>
      </c>
      <c r="J9" s="17">
        <v>0.5</v>
      </c>
      <c r="K9" s="17">
        <f t="shared" si="6"/>
        <v>28750.695899883038</v>
      </c>
      <c r="L9" s="17">
        <v>0.16600000000000001</v>
      </c>
      <c r="M9" s="17">
        <v>6748.9940441856916</v>
      </c>
      <c r="N9" s="17">
        <v>0.86770000000000003</v>
      </c>
      <c r="O9" s="17">
        <v>0.68799999999999994</v>
      </c>
      <c r="P9" s="17">
        <v>0.5969776</v>
      </c>
      <c r="Q9" s="17">
        <f t="shared" si="7"/>
        <v>313950.88631453359</v>
      </c>
      <c r="R9" s="17">
        <f t="shared" si="1"/>
        <v>342701.58221441665</v>
      </c>
      <c r="S9" s="17">
        <f t="shared" si="8"/>
        <v>34706.898185583414</v>
      </c>
      <c r="T9" s="17">
        <f t="shared" ref="T9:T10" si="10">SUM(T8*1.011,S9*1.0035)</f>
        <v>90416.301328555157</v>
      </c>
      <c r="U9" s="17">
        <v>0</v>
      </c>
      <c r="V9" s="17">
        <f t="shared" si="9"/>
        <v>0</v>
      </c>
      <c r="W9" s="17">
        <f t="shared" si="2"/>
        <v>571382.67479707068</v>
      </c>
      <c r="X9" s="17">
        <f t="shared" si="3"/>
        <v>341102.65788193577</v>
      </c>
      <c r="Y9" s="17">
        <f t="shared" si="4"/>
        <v>342701.58221441665</v>
      </c>
      <c r="Z9" s="17">
        <f t="shared" si="5"/>
        <v>34706.898185583414</v>
      </c>
      <c r="AA9" s="17">
        <f>SUM(Z9*1.0035,AA8*(1+AC9))</f>
        <v>90416.301328555157</v>
      </c>
      <c r="AB9" s="17">
        <v>3.5000000000000001E-3</v>
      </c>
      <c r="AC9" s="17">
        <v>1.0999999999999999E-2</v>
      </c>
    </row>
    <row r="10" spans="1:29" x14ac:dyDescent="0.25">
      <c r="A10" s="17"/>
      <c r="B10" s="17">
        <v>2020</v>
      </c>
      <c r="C10" s="17">
        <v>516.69000000000005</v>
      </c>
      <c r="D10" s="17">
        <v>770</v>
      </c>
      <c r="E10" s="17">
        <f t="shared" si="0"/>
        <v>395464.19220000005</v>
      </c>
      <c r="F10" s="17">
        <v>0.99399999999999999</v>
      </c>
      <c r="G10" s="17">
        <v>333.02175596852703</v>
      </c>
      <c r="H10" s="17">
        <v>1.95</v>
      </c>
      <c r="I10" s="17">
        <v>0.2</v>
      </c>
      <c r="J10" s="17">
        <v>0.5</v>
      </c>
      <c r="K10" s="17">
        <f t="shared" si="6"/>
        <v>30697.306360822433</v>
      </c>
      <c r="L10" s="17">
        <v>0.16600000000000001</v>
      </c>
      <c r="M10" s="17">
        <v>6925.4858763043849</v>
      </c>
      <c r="N10" s="17">
        <v>0.86770000000000003</v>
      </c>
      <c r="O10" s="17">
        <v>0.7</v>
      </c>
      <c r="P10" s="17">
        <v>0.60738999999999999</v>
      </c>
      <c r="Q10" s="17">
        <f t="shared" si="7"/>
        <v>330079.85824871465</v>
      </c>
      <c r="R10" s="17">
        <f t="shared" si="1"/>
        <v>360777.16460953711</v>
      </c>
      <c r="S10" s="17">
        <f t="shared" si="8"/>
        <v>34687.027590462938</v>
      </c>
      <c r="T10" s="17">
        <f t="shared" si="10"/>
        <v>126219.31283019882</v>
      </c>
      <c r="U10" s="17">
        <v>55259.8</v>
      </c>
      <c r="V10" s="17">
        <f t="shared" si="9"/>
        <v>33362.864422468003</v>
      </c>
      <c r="W10" s="17">
        <f t="shared" si="2"/>
        <v>645698.44739276241</v>
      </c>
      <c r="X10" s="17">
        <f t="shared" si="3"/>
        <v>392190.77996188996</v>
      </c>
      <c r="Y10" s="17">
        <f t="shared" si="4"/>
        <v>394140.02903200511</v>
      </c>
      <c r="Z10" s="17">
        <f t="shared" si="5"/>
        <v>1324.1631679949351</v>
      </c>
      <c r="AA10" s="17">
        <f>SUM(Z10*1.0035,AA9*(1+AC10))</f>
        <v>92739.678382252168</v>
      </c>
      <c r="AB10" s="17">
        <v>3.5000000000000001E-3</v>
      </c>
      <c r="AC10" s="17">
        <v>1.0999999999999999E-2</v>
      </c>
    </row>
    <row r="11" spans="1:29" x14ac:dyDescent="0.25">
      <c r="A11" s="18" t="s">
        <v>3</v>
      </c>
      <c r="B11" s="18">
        <v>2018</v>
      </c>
      <c r="C11" s="18">
        <v>476.81</v>
      </c>
      <c r="D11" s="18">
        <v>719</v>
      </c>
      <c r="E11" s="18">
        <f t="shared" si="0"/>
        <v>340769.43166</v>
      </c>
      <c r="F11" s="18">
        <v>0.99399999999999999</v>
      </c>
      <c r="G11" s="18">
        <v>272.68081542178942</v>
      </c>
      <c r="H11" s="18">
        <v>1.7</v>
      </c>
      <c r="I11" s="18">
        <v>0.2</v>
      </c>
      <c r="J11" s="18">
        <v>0.5</v>
      </c>
      <c r="K11" s="18">
        <f t="shared" si="6"/>
        <v>20221.429562497302</v>
      </c>
      <c r="L11" s="18">
        <v>0.152</v>
      </c>
      <c r="M11" s="18">
        <v>6577</v>
      </c>
      <c r="N11" s="18">
        <v>0.85519999999999996</v>
      </c>
      <c r="O11" s="18">
        <v>0.7</v>
      </c>
      <c r="P11" s="18">
        <v>0.59863999999999995</v>
      </c>
      <c r="Q11" s="18">
        <f t="shared" si="7"/>
        <v>261063.11251991571</v>
      </c>
      <c r="R11" s="18">
        <f t="shared" si="1"/>
        <v>281284.54208241298</v>
      </c>
      <c r="S11" s="18">
        <f t="shared" si="8"/>
        <v>59484.889577587019</v>
      </c>
      <c r="T11" s="18">
        <f>PRODUCT(S11,1.0035)</f>
        <v>59693.086691108576</v>
      </c>
      <c r="U11" s="18">
        <v>0</v>
      </c>
      <c r="V11" s="18">
        <f t="shared" si="9"/>
        <v>0</v>
      </c>
      <c r="W11" s="18">
        <f t="shared" si="2"/>
        <v>473808.85105456004</v>
      </c>
      <c r="X11" s="18">
        <f t="shared" si="3"/>
        <v>283640.93059530179</v>
      </c>
      <c r="Y11" s="18">
        <f t="shared" si="4"/>
        <v>281284.54208241298</v>
      </c>
      <c r="Z11" s="18">
        <f t="shared" si="5"/>
        <v>59484.889577587019</v>
      </c>
      <c r="AA11" s="18">
        <f>PRODUCT(Z11,1+AB11)</f>
        <v>59693.086691108576</v>
      </c>
      <c r="AB11" s="18">
        <v>3.5000000000000001E-3</v>
      </c>
      <c r="AC11" s="18">
        <v>1.0999999999999999E-2</v>
      </c>
    </row>
    <row r="12" spans="1:29" x14ac:dyDescent="0.25">
      <c r="A12" s="18"/>
      <c r="B12" s="18">
        <v>2019</v>
      </c>
      <c r="C12" s="18">
        <v>495.75</v>
      </c>
      <c r="D12" s="18">
        <v>955</v>
      </c>
      <c r="E12" s="18">
        <f t="shared" si="0"/>
        <v>470600.60249999998</v>
      </c>
      <c r="F12" s="18">
        <v>0.99399999999999999</v>
      </c>
      <c r="G12" s="18">
        <v>293.89259722961259</v>
      </c>
      <c r="H12" s="18">
        <v>1.95</v>
      </c>
      <c r="I12" s="18">
        <v>0.2</v>
      </c>
      <c r="J12" s="18">
        <v>0.5</v>
      </c>
      <c r="K12" s="18">
        <f t="shared" si="6"/>
        <v>25992.5552349547</v>
      </c>
      <c r="L12" s="18">
        <v>0.16600000000000001</v>
      </c>
      <c r="M12" s="18">
        <v>6748.9940441856916</v>
      </c>
      <c r="N12" s="18">
        <v>0.86770000000000003</v>
      </c>
      <c r="O12" s="18">
        <v>0.75</v>
      </c>
      <c r="P12" s="18">
        <v>0.65077499999999999</v>
      </c>
      <c r="Q12" s="18">
        <f t="shared" si="7"/>
        <v>330676.78841709654</v>
      </c>
      <c r="R12" s="18">
        <f t="shared" si="1"/>
        <v>356669.34365205123</v>
      </c>
      <c r="S12" s="18">
        <f t="shared" si="8"/>
        <v>113931.25884794875</v>
      </c>
      <c r="T12" s="18">
        <f t="shared" ref="T12:T13" si="11">SUM(T11*1.011,S12*1.0035)</f>
        <v>174679.72889862733</v>
      </c>
      <c r="U12" s="18">
        <v>0</v>
      </c>
      <c r="V12" s="18">
        <f t="shared" si="9"/>
        <v>0</v>
      </c>
      <c r="W12" s="18">
        <f t="shared" si="2"/>
        <v>552072.65982702386</v>
      </c>
      <c r="X12" s="18">
        <f t="shared" si="3"/>
        <v>359275.08519893145</v>
      </c>
      <c r="Y12" s="18">
        <f t="shared" si="4"/>
        <v>356669.34365205123</v>
      </c>
      <c r="Z12" s="18">
        <f t="shared" si="5"/>
        <v>113931.25884794875</v>
      </c>
      <c r="AA12" s="18">
        <f>SUM(Z12*1.0035,AA11*(1+AC12))</f>
        <v>174679.72889862733</v>
      </c>
      <c r="AB12" s="18">
        <v>3.5000000000000001E-3</v>
      </c>
      <c r="AC12" s="18">
        <v>1.0999999999999999E-2</v>
      </c>
    </row>
    <row r="13" spans="1:29" x14ac:dyDescent="0.25">
      <c r="A13" s="18"/>
      <c r="B13" s="18">
        <v>2020</v>
      </c>
      <c r="C13" s="18">
        <v>513.91999999999996</v>
      </c>
      <c r="D13" s="18">
        <v>1041</v>
      </c>
      <c r="E13" s="18">
        <f t="shared" si="0"/>
        <v>531780.77567999996</v>
      </c>
      <c r="F13" s="18">
        <v>0.99399999999999999</v>
      </c>
      <c r="G13" s="18">
        <v>316.75443896837271</v>
      </c>
      <c r="H13" s="18">
        <v>1.95</v>
      </c>
      <c r="I13" s="18">
        <v>0.2</v>
      </c>
      <c r="J13" s="18">
        <v>0.5</v>
      </c>
      <c r="K13" s="18">
        <f t="shared" si="6"/>
        <v>29041.285397644817</v>
      </c>
      <c r="L13" s="18">
        <v>0.16600000000000001</v>
      </c>
      <c r="M13" s="18">
        <v>6925.4858763043849</v>
      </c>
      <c r="N13" s="18">
        <v>0.86770000000000003</v>
      </c>
      <c r="O13" s="18">
        <v>0.75</v>
      </c>
      <c r="P13" s="18">
        <v>0.65077499999999999</v>
      </c>
      <c r="Q13" s="18">
        <f t="shared" si="7"/>
        <v>351761.01880205754</v>
      </c>
      <c r="R13" s="18">
        <f t="shared" si="1"/>
        <v>380802.30419970234</v>
      </c>
      <c r="S13" s="18">
        <f t="shared" si="8"/>
        <v>150978.47148029762</v>
      </c>
      <c r="T13" s="18">
        <f t="shared" si="11"/>
        <v>328108.10204699088</v>
      </c>
      <c r="U13" s="18">
        <v>55259.8</v>
      </c>
      <c r="V13" s="18">
        <f t="shared" si="9"/>
        <v>35745.926166930003</v>
      </c>
      <c r="W13" s="18">
        <f t="shared" si="2"/>
        <v>642533.07733861392</v>
      </c>
      <c r="X13" s="18">
        <f t="shared" si="3"/>
        <v>418144.46340503648</v>
      </c>
      <c r="Y13" s="18">
        <f t="shared" si="4"/>
        <v>416548.23036663234</v>
      </c>
      <c r="Z13" s="18">
        <f t="shared" si="5"/>
        <v>115232.54531336762</v>
      </c>
      <c r="AA13" s="18">
        <f>SUM(Z13*1.0035,AA12*(1+AC13))</f>
        <v>292237.06513847661</v>
      </c>
      <c r="AB13" s="18">
        <v>3.5000000000000001E-3</v>
      </c>
      <c r="AC13" s="18">
        <v>1.0999999999999999E-2</v>
      </c>
    </row>
    <row r="14" spans="1:29" x14ac:dyDescent="0.25">
      <c r="A14" s="19" t="s">
        <v>4</v>
      </c>
      <c r="B14" s="19">
        <v>2018</v>
      </c>
      <c r="C14" s="19">
        <v>373.93</v>
      </c>
      <c r="D14" s="19"/>
      <c r="E14" s="19">
        <v>437448.68099999998</v>
      </c>
      <c r="F14" s="19">
        <v>0.99399999999999999</v>
      </c>
      <c r="G14" s="19">
        <v>255.59736885678839</v>
      </c>
      <c r="H14" s="19">
        <v>1.7</v>
      </c>
      <c r="I14" s="19">
        <v>0.2</v>
      </c>
      <c r="J14" s="19">
        <v>0.5</v>
      </c>
      <c r="K14" s="19">
        <f t="shared" si="6"/>
        <v>14864.784043944834</v>
      </c>
      <c r="L14" s="19">
        <v>0.152</v>
      </c>
      <c r="M14" s="19">
        <v>6577</v>
      </c>
      <c r="N14" s="19">
        <v>0.85519999999999996</v>
      </c>
      <c r="O14" s="19">
        <v>0.7</v>
      </c>
      <c r="P14" s="19">
        <v>0.59863999999999995</v>
      </c>
      <c r="Q14" s="19">
        <f t="shared" si="7"/>
        <v>204734.23305839245</v>
      </c>
      <c r="R14" s="19">
        <f t="shared" si="1"/>
        <v>219599.01710233727</v>
      </c>
      <c r="S14" s="19">
        <f t="shared" si="8"/>
        <v>217849.66389766271</v>
      </c>
      <c r="T14" s="19">
        <f>PRODUCT(S14,1.0035)</f>
        <v>218612.13772130455</v>
      </c>
      <c r="U14" s="19">
        <v>0</v>
      </c>
      <c r="V14" s="19">
        <f t="shared" si="9"/>
        <v>0</v>
      </c>
      <c r="W14" s="19">
        <f t="shared" si="2"/>
        <v>371576.40081968001</v>
      </c>
      <c r="X14" s="19">
        <f t="shared" si="3"/>
        <v>222440.49658669322</v>
      </c>
      <c r="Y14" s="19">
        <f t="shared" si="4"/>
        <v>219599.01710233727</v>
      </c>
      <c r="Z14" s="19">
        <f t="shared" si="5"/>
        <v>217849.66389766271</v>
      </c>
      <c r="AA14" s="19">
        <f>PRODUCT(Z14,1+AB14)</f>
        <v>218612.13772130455</v>
      </c>
      <c r="AB14" s="19">
        <v>3.5000000000000001E-3</v>
      </c>
      <c r="AC14" s="19">
        <v>1.0999999999999999E-2</v>
      </c>
    </row>
    <row r="15" spans="1:29" x14ac:dyDescent="0.25">
      <c r="A15" s="19"/>
      <c r="B15" s="19">
        <v>2019</v>
      </c>
      <c r="C15" s="19">
        <v>378</v>
      </c>
      <c r="D15" s="19"/>
      <c r="E15" s="19">
        <v>438646.63199999998</v>
      </c>
      <c r="F15" s="19">
        <v>0.99399999999999999</v>
      </c>
      <c r="G15" s="19">
        <v>266.65312231229854</v>
      </c>
      <c r="H15" s="19">
        <v>1.95</v>
      </c>
      <c r="I15" s="19">
        <v>0.2</v>
      </c>
      <c r="J15" s="19">
        <v>0.5</v>
      </c>
      <c r="K15" s="19">
        <f t="shared" si="6"/>
        <v>17981.920733558738</v>
      </c>
      <c r="L15" s="19">
        <v>0.16600000000000001</v>
      </c>
      <c r="M15" s="19">
        <v>6748.9940441856916</v>
      </c>
      <c r="N15" s="19">
        <v>0.86770000000000003</v>
      </c>
      <c r="O15" s="19">
        <v>0.7</v>
      </c>
      <c r="P15" s="19">
        <v>0.60738999999999999</v>
      </c>
      <c r="Q15" s="19">
        <f t="shared" si="7"/>
        <v>235325.81130318041</v>
      </c>
      <c r="R15" s="19">
        <f t="shared" si="1"/>
        <v>253307.73203673915</v>
      </c>
      <c r="S15" s="19">
        <f t="shared" si="8"/>
        <v>185338.89996326083</v>
      </c>
      <c r="T15" s="19">
        <f t="shared" ref="T15:T16" si="12">SUM(T14*1.011,S15*1.0035)</f>
        <v>407004.45734937117</v>
      </c>
      <c r="U15" s="19">
        <v>0</v>
      </c>
      <c r="V15" s="19">
        <f t="shared" si="9"/>
        <v>0</v>
      </c>
      <c r="W15" s="19">
        <f t="shared" si="2"/>
        <v>420944.96301485645</v>
      </c>
      <c r="X15" s="19">
        <f t="shared" si="3"/>
        <v>255677.76108559367</v>
      </c>
      <c r="Y15" s="19">
        <f t="shared" si="4"/>
        <v>253307.73203673915</v>
      </c>
      <c r="Z15" s="19">
        <f t="shared" si="5"/>
        <v>185338.89996326083</v>
      </c>
      <c r="AA15" s="19">
        <f>SUM(Z15*1.0035,AA14*(1+AC15))</f>
        <v>407004.45734937117</v>
      </c>
      <c r="AB15" s="19">
        <v>3.5000000000000001E-3</v>
      </c>
      <c r="AC15" s="19">
        <v>1.0999999999999999E-2</v>
      </c>
    </row>
    <row r="16" spans="1:29" x14ac:dyDescent="0.25">
      <c r="A16" s="19"/>
      <c r="B16" s="19">
        <v>2020</v>
      </c>
      <c r="C16" s="19">
        <v>381.2</v>
      </c>
      <c r="D16" s="19"/>
      <c r="E16" s="19">
        <v>438694.60887223599</v>
      </c>
      <c r="F16" s="19">
        <v>0.99399999999999999</v>
      </c>
      <c r="G16" s="19">
        <v>278.18708759375869</v>
      </c>
      <c r="H16" s="19">
        <v>1.95</v>
      </c>
      <c r="I16" s="19">
        <v>0.2</v>
      </c>
      <c r="J16" s="19">
        <v>0.5</v>
      </c>
      <c r="K16" s="19">
        <f t="shared" si="6"/>
        <v>18918.533376715099</v>
      </c>
      <c r="L16" s="19">
        <v>0.16600000000000001</v>
      </c>
      <c r="M16" s="19">
        <v>6925.4858763043849</v>
      </c>
      <c r="N16" s="19">
        <v>0.86770000000000003</v>
      </c>
      <c r="O16" s="19">
        <v>0.7</v>
      </c>
      <c r="P16" s="19">
        <v>0.60738999999999999</v>
      </c>
      <c r="Q16" s="19">
        <f t="shared" si="7"/>
        <v>243524.0511030019</v>
      </c>
      <c r="R16" s="19">
        <f t="shared" si="1"/>
        <v>262442.58447971701</v>
      </c>
      <c r="S16" s="19">
        <f t="shared" si="8"/>
        <v>176252.02439251897</v>
      </c>
      <c r="T16" s="19">
        <f t="shared" si="12"/>
        <v>588350.41285810701</v>
      </c>
      <c r="U16" s="19">
        <v>55259.8</v>
      </c>
      <c r="V16" s="19">
        <f t="shared" si="9"/>
        <v>33362.864422468003</v>
      </c>
      <c r="W16" s="19">
        <f t="shared" si="2"/>
        <v>490869.57062865741</v>
      </c>
      <c r="X16" s="19">
        <f t="shared" si="3"/>
        <v>298149.2685041402</v>
      </c>
      <c r="Y16" s="19">
        <f t="shared" si="4"/>
        <v>295805.44890218502</v>
      </c>
      <c r="Z16" s="19">
        <f t="shared" si="5"/>
        <v>142889.15997005097</v>
      </c>
      <c r="AA16" s="19">
        <f>SUM(Z16*1.0035,AA15*(1+AC16))</f>
        <v>554870.77841016033</v>
      </c>
      <c r="AB16" s="19">
        <v>3.5000000000000001E-3</v>
      </c>
      <c r="AC16" s="19">
        <v>1.0999999999999999E-2</v>
      </c>
    </row>
    <row r="17" spans="1:29" x14ac:dyDescent="0.25">
      <c r="A17" s="20" t="s">
        <v>5</v>
      </c>
      <c r="B17" s="20">
        <v>2018</v>
      </c>
      <c r="C17" s="20">
        <v>311.88</v>
      </c>
      <c r="D17" s="20">
        <v>730</v>
      </c>
      <c r="E17" s="20">
        <f t="shared" ref="E17:E22" si="13">PRODUCT(C17,D17,F17)</f>
        <v>226306.36559999999</v>
      </c>
      <c r="F17" s="20">
        <v>0.99399999999999999</v>
      </c>
      <c r="G17" s="20">
        <v>287.59773598874904</v>
      </c>
      <c r="H17" s="20">
        <v>1.7</v>
      </c>
      <c r="I17" s="20">
        <v>0.2</v>
      </c>
      <c r="J17" s="20">
        <v>0.5</v>
      </c>
      <c r="K17" s="20">
        <f t="shared" si="6"/>
        <v>13950.343590580231</v>
      </c>
      <c r="L17" s="20">
        <v>0.152</v>
      </c>
      <c r="M17" s="20">
        <v>6577</v>
      </c>
      <c r="N17" s="20">
        <v>0.85519999999999996</v>
      </c>
      <c r="O17" s="20">
        <v>0.65600000000000003</v>
      </c>
      <c r="P17" s="20">
        <v>0.56101120000000004</v>
      </c>
      <c r="Q17" s="20">
        <f t="shared" si="7"/>
        <v>160027.08020103438</v>
      </c>
      <c r="R17" s="20">
        <f t="shared" si="1"/>
        <v>173977.42379161459</v>
      </c>
      <c r="S17" s="20">
        <f t="shared" si="8"/>
        <v>52328.941808385396</v>
      </c>
      <c r="T17" s="20">
        <f>PRODUCT(S17,1.0035)</f>
        <v>52512.093104714746</v>
      </c>
      <c r="U17" s="20">
        <v>0</v>
      </c>
      <c r="V17" s="20">
        <f t="shared" si="9"/>
        <v>0</v>
      </c>
      <c r="W17" s="20">
        <f t="shared" si="2"/>
        <v>309916.95741888002</v>
      </c>
      <c r="X17" s="20">
        <f t="shared" si="3"/>
        <v>173866.88418191479</v>
      </c>
      <c r="Y17" s="20">
        <f t="shared" si="4"/>
        <v>173977.42379161459</v>
      </c>
      <c r="Z17" s="20">
        <f t="shared" si="5"/>
        <v>52328.941808385396</v>
      </c>
      <c r="AA17" s="20">
        <f>PRODUCT(Z17,1+AB17)</f>
        <v>52512.093104714746</v>
      </c>
      <c r="AB17" s="20">
        <v>3.5000000000000001E-3</v>
      </c>
      <c r="AC17" s="20">
        <v>1.0999999999999999E-2</v>
      </c>
    </row>
    <row r="18" spans="1:29" x14ac:dyDescent="0.25">
      <c r="A18" s="20"/>
      <c r="B18" s="20">
        <v>2019</v>
      </c>
      <c r="C18" s="20">
        <v>311.99</v>
      </c>
      <c r="D18" s="20">
        <v>790</v>
      </c>
      <c r="E18" s="20">
        <f t="shared" si="13"/>
        <v>244993.26740000001</v>
      </c>
      <c r="F18" s="20">
        <v>0.99399999999999999</v>
      </c>
      <c r="G18" s="20">
        <v>309.66850522596098</v>
      </c>
      <c r="H18" s="20">
        <v>1.95</v>
      </c>
      <c r="I18" s="20">
        <v>0.2</v>
      </c>
      <c r="J18" s="20">
        <v>0.5</v>
      </c>
      <c r="K18" s="20">
        <f t="shared" si="6"/>
        <v>17235.953653523749</v>
      </c>
      <c r="L18" s="20">
        <v>0.16600000000000001</v>
      </c>
      <c r="M18" s="20">
        <v>6748.9940441856916</v>
      </c>
      <c r="N18" s="20">
        <v>0.86770000000000003</v>
      </c>
      <c r="O18" s="20">
        <v>0.68799999999999994</v>
      </c>
      <c r="P18" s="20">
        <v>0.5969776</v>
      </c>
      <c r="Q18" s="20">
        <f t="shared" si="7"/>
        <v>190901.2785695908</v>
      </c>
      <c r="R18" s="20">
        <f t="shared" si="1"/>
        <v>208137.23222311455</v>
      </c>
      <c r="S18" s="20">
        <f t="shared" si="8"/>
        <v>36856.03517688546</v>
      </c>
      <c r="T18" s="20">
        <f t="shared" ref="T18:T19" si="14">SUM(T17*1.011,S18*1.0035)</f>
        <v>90074.757428871177</v>
      </c>
      <c r="U18" s="20">
        <v>0</v>
      </c>
      <c r="V18" s="20">
        <f t="shared" si="9"/>
        <v>0</v>
      </c>
      <c r="W18" s="20">
        <f t="shared" si="2"/>
        <v>347435.5000291139</v>
      </c>
      <c r="X18" s="20">
        <f t="shared" si="3"/>
        <v>207411.21096218034</v>
      </c>
      <c r="Y18" s="20">
        <f t="shared" si="4"/>
        <v>208137.23222311455</v>
      </c>
      <c r="Z18" s="20">
        <f t="shared" si="5"/>
        <v>36856.03517688546</v>
      </c>
      <c r="AA18" s="20">
        <f>SUM(Z18*1.0035,AA17*(1+AC18))</f>
        <v>90074.757428871177</v>
      </c>
      <c r="AB18" s="20">
        <v>3.5000000000000001E-3</v>
      </c>
      <c r="AC18" s="20">
        <v>1.0999999999999999E-2</v>
      </c>
    </row>
    <row r="19" spans="1:29" x14ac:dyDescent="0.25">
      <c r="A19" s="20"/>
      <c r="B19" s="20">
        <v>2020</v>
      </c>
      <c r="C19" s="20">
        <v>311.99</v>
      </c>
      <c r="D19" s="20">
        <v>810</v>
      </c>
      <c r="E19" s="20">
        <f t="shared" si="13"/>
        <v>251195.6286</v>
      </c>
      <c r="F19" s="20">
        <v>0.99399999999999999</v>
      </c>
      <c r="G19" s="20">
        <v>333.43302512170146</v>
      </c>
      <c r="H19" s="20">
        <v>1.95</v>
      </c>
      <c r="I19" s="20">
        <v>0.2</v>
      </c>
      <c r="J19" s="20">
        <v>0.5</v>
      </c>
      <c r="K19" s="20">
        <f t="shared" si="6"/>
        <v>18558.671839612267</v>
      </c>
      <c r="L19" s="20">
        <v>0.16600000000000001</v>
      </c>
      <c r="M19" s="20">
        <v>6925.4858763043849</v>
      </c>
      <c r="N19" s="20">
        <v>0.86770000000000003</v>
      </c>
      <c r="O19" s="20">
        <v>0.7</v>
      </c>
      <c r="P19" s="20">
        <v>0.60738999999999999</v>
      </c>
      <c r="Q19" s="20">
        <f t="shared" si="7"/>
        <v>199310.25368212373</v>
      </c>
      <c r="R19" s="20">
        <f t="shared" si="1"/>
        <v>217868.925521736</v>
      </c>
      <c r="S19" s="20">
        <f t="shared" si="8"/>
        <v>33326.703078263992</v>
      </c>
      <c r="T19" s="20">
        <f t="shared" si="14"/>
        <v>124508.92629962668</v>
      </c>
      <c r="U19" s="20">
        <v>55259.8</v>
      </c>
      <c r="V19" s="20">
        <f t="shared" si="9"/>
        <v>33362.864422468003</v>
      </c>
      <c r="W19" s="20">
        <f t="shared" si="2"/>
        <v>411781.02858980803</v>
      </c>
      <c r="X19" s="20">
        <f t="shared" si="3"/>
        <v>250111.67895516349</v>
      </c>
      <c r="Y19" s="20">
        <f t="shared" si="4"/>
        <v>251231.78994420401</v>
      </c>
      <c r="Z19" s="20">
        <f t="shared" si="5"/>
        <v>-36.161344204010675</v>
      </c>
      <c r="AA19" s="20">
        <f>SUM(Z19,AA18*(1+AC19))</f>
        <v>91029.418416384739</v>
      </c>
      <c r="AB19" s="20">
        <v>3.5000000000000001E-3</v>
      </c>
      <c r="AC19" s="20">
        <v>1.0999999999999999E-2</v>
      </c>
    </row>
    <row r="20" spans="1:29" x14ac:dyDescent="0.25">
      <c r="A20" s="21" t="s">
        <v>6</v>
      </c>
      <c r="B20" s="21">
        <v>2018</v>
      </c>
      <c r="C20" s="21">
        <v>144.33000000000001</v>
      </c>
      <c r="D20" s="21">
        <v>700</v>
      </c>
      <c r="E20" s="21">
        <f t="shared" si="13"/>
        <v>100424.81400000001</v>
      </c>
      <c r="F20" s="21">
        <v>0.99399999999999999</v>
      </c>
      <c r="G20" s="21">
        <v>212.94687514667928</v>
      </c>
      <c r="H20" s="21">
        <v>1.7</v>
      </c>
      <c r="I20" s="21">
        <v>0.2</v>
      </c>
      <c r="J20" s="21">
        <v>0.5</v>
      </c>
      <c r="K20" s="21">
        <f t="shared" si="6"/>
        <v>4780.13100228232</v>
      </c>
      <c r="L20" s="21">
        <v>0.152</v>
      </c>
      <c r="M20" s="21">
        <v>6577</v>
      </c>
      <c r="N20" s="21">
        <v>0.85519999999999996</v>
      </c>
      <c r="O20" s="21">
        <v>0.65600000000000003</v>
      </c>
      <c r="P20" s="21">
        <v>0.56101120000000004</v>
      </c>
      <c r="Q20" s="21">
        <f t="shared" si="7"/>
        <v>74056.395041090451</v>
      </c>
      <c r="R20" s="21">
        <f t="shared" si="1"/>
        <v>78836.526043372767</v>
      </c>
      <c r="S20" s="21">
        <f t="shared" si="8"/>
        <v>21588.287956627246</v>
      </c>
      <c r="T20" s="21">
        <f>PRODUCT(S20,1.0035)</f>
        <v>21663.846964475444</v>
      </c>
      <c r="U20" s="21">
        <v>0</v>
      </c>
      <c r="V20" s="21">
        <f t="shared" si="9"/>
        <v>0</v>
      </c>
      <c r="W20" s="21">
        <f t="shared" si="2"/>
        <v>143421.55465008001</v>
      </c>
      <c r="X20" s="21">
        <f t="shared" si="3"/>
        <v>80461.098480106972</v>
      </c>
      <c r="Y20" s="21">
        <f t="shared" si="4"/>
        <v>78836.526043372767</v>
      </c>
      <c r="Z20" s="21">
        <f t="shared" si="5"/>
        <v>21588.287956627246</v>
      </c>
      <c r="AA20" s="21">
        <f>PRODUCT(Z20,1+AB20)</f>
        <v>21663.846964475444</v>
      </c>
      <c r="AB20" s="21">
        <v>3.5000000000000001E-3</v>
      </c>
      <c r="AC20" s="21">
        <v>1.0999999999999999E-2</v>
      </c>
    </row>
    <row r="21" spans="1:29" x14ac:dyDescent="0.25">
      <c r="A21" s="21"/>
      <c r="B21" s="21">
        <v>2019</v>
      </c>
      <c r="C21" s="21">
        <v>145.32</v>
      </c>
      <c r="D21" s="21">
        <v>782</v>
      </c>
      <c r="E21" s="21">
        <f t="shared" si="13"/>
        <v>112958.39855999999</v>
      </c>
      <c r="F21" s="21">
        <v>0.99399999999999999</v>
      </c>
      <c r="G21" s="21">
        <v>227.75676360992171</v>
      </c>
      <c r="H21" s="21">
        <v>1.95</v>
      </c>
      <c r="I21" s="21">
        <v>0.2</v>
      </c>
      <c r="J21" s="21">
        <v>0.5</v>
      </c>
      <c r="K21" s="21">
        <f t="shared" si="6"/>
        <v>5904.6516056802066</v>
      </c>
      <c r="L21" s="21">
        <v>0.16600000000000001</v>
      </c>
      <c r="M21" s="21">
        <v>6748.9940441856916</v>
      </c>
      <c r="N21" s="21">
        <v>0.86770000000000003</v>
      </c>
      <c r="O21" s="21">
        <v>0.68799999999999994</v>
      </c>
      <c r="P21" s="21">
        <v>0.5969776</v>
      </c>
      <c r="Q21" s="21">
        <f t="shared" si="7"/>
        <v>88918.79163349123</v>
      </c>
      <c r="R21" s="21">
        <f t="shared" si="1"/>
        <v>94823.443239171436</v>
      </c>
      <c r="S21" s="21">
        <f t="shared" si="8"/>
        <v>18134.955320828551</v>
      </c>
      <c r="T21" s="21">
        <f t="shared" ref="T21:T22" si="15">SUM(T20*1.011,S21*1.0035)</f>
        <v>40100.576945536122</v>
      </c>
      <c r="U21" s="21">
        <v>0</v>
      </c>
      <c r="V21" s="21">
        <f t="shared" si="9"/>
        <v>0</v>
      </c>
      <c r="W21" s="21">
        <f t="shared" si="2"/>
        <v>161829.95244793367</v>
      </c>
      <c r="X21" s="21">
        <f t="shared" si="3"/>
        <v>96608.856620481572</v>
      </c>
      <c r="Y21" s="21">
        <f t="shared" si="4"/>
        <v>94823.443239171436</v>
      </c>
      <c r="Z21" s="21">
        <f t="shared" si="5"/>
        <v>18134.955320828551</v>
      </c>
      <c r="AA21" s="21">
        <f>SUM(Z21*1.0035,AA20*(1+AC21))</f>
        <v>40100.576945536122</v>
      </c>
      <c r="AB21" s="21">
        <v>3.5000000000000001E-3</v>
      </c>
      <c r="AC21" s="21">
        <v>1.0999999999999999E-2</v>
      </c>
    </row>
    <row r="22" spans="1:29" x14ac:dyDescent="0.25">
      <c r="A22" s="21"/>
      <c r="B22" s="21">
        <v>2020</v>
      </c>
      <c r="C22" s="21">
        <v>146.32</v>
      </c>
      <c r="D22" s="21">
        <v>834</v>
      </c>
      <c r="E22" s="21">
        <f t="shared" si="13"/>
        <v>121298.69471999998</v>
      </c>
      <c r="F22" s="21">
        <v>0.99399999999999999</v>
      </c>
      <c r="G22" s="21">
        <v>243.59664040308257</v>
      </c>
      <c r="H22" s="21">
        <v>1.95</v>
      </c>
      <c r="I22" s="21">
        <v>0.2</v>
      </c>
      <c r="J22" s="21">
        <v>0.5</v>
      </c>
      <c r="K22" s="21">
        <f t="shared" si="6"/>
        <v>6358.7623275465794</v>
      </c>
      <c r="L22" s="21">
        <v>0.16600000000000001</v>
      </c>
      <c r="M22" s="21">
        <v>6925.4858763043849</v>
      </c>
      <c r="N22" s="21">
        <v>0.86770000000000003</v>
      </c>
      <c r="O22" s="21">
        <v>0.7</v>
      </c>
      <c r="P22" s="21">
        <v>0.60738999999999999</v>
      </c>
      <c r="Q22" s="21">
        <f t="shared" si="7"/>
        <v>93474.394431771332</v>
      </c>
      <c r="R22" s="21">
        <f t="shared" si="1"/>
        <v>99833.156759317906</v>
      </c>
      <c r="S22" s="21">
        <f t="shared" si="8"/>
        <v>21465.537960682079</v>
      </c>
      <c r="T22" s="21">
        <f t="shared" si="15"/>
        <v>62082.350635481482</v>
      </c>
      <c r="U22" s="21">
        <v>55259.8</v>
      </c>
      <c r="V22" s="21">
        <f t="shared" si="9"/>
        <v>33362.864422468003</v>
      </c>
      <c r="W22" s="21">
        <f t="shared" si="2"/>
        <v>222464.47376281518</v>
      </c>
      <c r="X22" s="21">
        <f t="shared" si="3"/>
        <v>135122.6967187963</v>
      </c>
      <c r="Y22" s="21">
        <f t="shared" si="4"/>
        <v>133196.02118178591</v>
      </c>
      <c r="Z22" s="21">
        <f t="shared" si="5"/>
        <v>-11897.326461785924</v>
      </c>
      <c r="AA22" s="21">
        <f>SUM(Z22,AA21*(1+AC22))</f>
        <v>28644.35683015109</v>
      </c>
      <c r="AB22" s="21">
        <v>3.5000000000000001E-3</v>
      </c>
      <c r="AC22" s="21">
        <v>1.0999999999999999E-2</v>
      </c>
    </row>
    <row r="23" spans="1:29" x14ac:dyDescent="0.25">
      <c r="AA23"/>
    </row>
    <row r="24" spans="1:29" x14ac:dyDescent="0.25">
      <c r="AA24"/>
    </row>
    <row r="25" spans="1:29" ht="20.399999999999999" x14ac:dyDescent="0.35">
      <c r="A25" s="34" t="s">
        <v>19</v>
      </c>
      <c r="B25" s="34"/>
      <c r="AA25"/>
    </row>
    <row r="26" spans="1:29" s="1" customFormat="1" ht="15.6" customHeight="1" x14ac:dyDescent="0.25">
      <c r="A26" s="4" t="s">
        <v>0</v>
      </c>
      <c r="B26" s="2" t="s">
        <v>7</v>
      </c>
      <c r="C26" s="2"/>
      <c r="D26" s="2"/>
      <c r="E26" s="2"/>
      <c r="F26" s="2"/>
      <c r="G26" s="2"/>
      <c r="H26" s="2" t="s">
        <v>15</v>
      </c>
      <c r="I26" s="35" t="s">
        <v>12</v>
      </c>
      <c r="J26" s="36"/>
      <c r="K26" s="2"/>
      <c r="L26" s="2"/>
      <c r="M26" s="2"/>
      <c r="N26" s="2"/>
      <c r="O26" s="2"/>
      <c r="P26" s="2"/>
      <c r="Q26" s="2"/>
      <c r="R26" s="2"/>
      <c r="S26" s="2"/>
      <c r="T26" s="2"/>
      <c r="U26" s="2" t="s">
        <v>13</v>
      </c>
      <c r="V26" s="1" t="s">
        <v>17</v>
      </c>
      <c r="W26" s="2"/>
      <c r="X26" s="2"/>
      <c r="Y26" s="2"/>
      <c r="Z26" s="2"/>
      <c r="AA26" s="2"/>
      <c r="AB26" s="2"/>
      <c r="AC26" s="2"/>
    </row>
    <row r="27" spans="1:29" s="1" customFormat="1" x14ac:dyDescent="0.25">
      <c r="A27" s="4"/>
      <c r="B27" s="2"/>
      <c r="C27" s="2" t="s">
        <v>11</v>
      </c>
      <c r="D27" s="2" t="s">
        <v>9</v>
      </c>
      <c r="E27" s="2" t="s">
        <v>10</v>
      </c>
      <c r="F27" s="2"/>
      <c r="G27" s="2" t="s">
        <v>9</v>
      </c>
      <c r="H27" s="2"/>
      <c r="I27" s="37"/>
      <c r="J27" s="38"/>
      <c r="K27" s="2" t="s">
        <v>10</v>
      </c>
      <c r="L27" s="2"/>
      <c r="M27" s="2" t="s">
        <v>9</v>
      </c>
      <c r="N27" s="2"/>
      <c r="O27" s="2"/>
      <c r="P27" s="2"/>
      <c r="Q27" s="2" t="s">
        <v>8</v>
      </c>
      <c r="R27" s="2" t="s">
        <v>10</v>
      </c>
      <c r="S27" s="2" t="s">
        <v>10</v>
      </c>
      <c r="T27" s="2" t="s">
        <v>10</v>
      </c>
      <c r="U27" s="2" t="s">
        <v>14</v>
      </c>
      <c r="V27" s="2" t="s">
        <v>14</v>
      </c>
      <c r="W27" s="2" t="s">
        <v>16</v>
      </c>
      <c r="X27" s="2" t="s">
        <v>16</v>
      </c>
      <c r="Y27" s="2" t="s">
        <v>16</v>
      </c>
      <c r="Z27" s="2" t="s">
        <v>16</v>
      </c>
      <c r="AA27" s="2" t="s">
        <v>16</v>
      </c>
      <c r="AB27" s="2"/>
      <c r="AC27" s="2"/>
    </row>
    <row r="28" spans="1:29" x14ac:dyDescent="0.25">
      <c r="A28" s="16" t="s">
        <v>1</v>
      </c>
      <c r="B28" s="16">
        <v>2018</v>
      </c>
      <c r="C28" s="16">
        <v>464.7</v>
      </c>
      <c r="D28" s="16">
        <v>740</v>
      </c>
      <c r="E28" s="16">
        <f>PRODUCT(C28,D28,F28)</f>
        <v>341814.73200000002</v>
      </c>
      <c r="F28" s="16">
        <v>0.99399999999999999</v>
      </c>
      <c r="G28" s="16">
        <v>240.87</v>
      </c>
      <c r="H28" s="16">
        <v>1.7</v>
      </c>
      <c r="I28" s="16">
        <v>0.4</v>
      </c>
      <c r="J28" s="16">
        <v>0.5</v>
      </c>
      <c r="K28" s="16">
        <f t="shared" ref="K28:K45" si="16">PRODUCT(C28,H28,G28,I28,J28,F28,1-0.0796)</f>
        <v>34817.476933760983</v>
      </c>
      <c r="L28" s="16">
        <v>0.152</v>
      </c>
      <c r="M28" s="16">
        <v>6577</v>
      </c>
      <c r="N28" s="16">
        <v>0.85519999999999996</v>
      </c>
      <c r="O28" s="16">
        <v>0.65600000000000003</v>
      </c>
      <c r="P28" s="16">
        <v>0.56101120000000004</v>
      </c>
      <c r="Q28" s="16">
        <f t="shared" ref="Q28:Q45" si="17">PRODUCT(C28,L28,M28,N28,O28,F28,1-0.0796)</f>
        <v>238439.73377395363</v>
      </c>
      <c r="R28" s="16">
        <f t="shared" ref="R28:R45" si="18">SUM(K28,Q28)</f>
        <v>273257.21070771461</v>
      </c>
      <c r="S28" s="16">
        <f t="shared" ref="S28:S45" si="19">SUM(E28,-R28)</f>
        <v>68557.521292285412</v>
      </c>
      <c r="T28" s="16">
        <f>PRODUCT(S28,1.0035)</f>
        <v>68797.472616808416</v>
      </c>
      <c r="U28" s="16">
        <v>0</v>
      </c>
      <c r="V28" s="16">
        <f t="shared" ref="V28:V45" si="20">PRODUCT(U28,P28,0.994)</f>
        <v>0</v>
      </c>
      <c r="W28" s="16">
        <f t="shared" ref="W28:W45" si="21">SUM(C28*L28*M28*F28,U28)</f>
        <v>461775.07410720002</v>
      </c>
      <c r="X28" s="16">
        <f t="shared" ref="X28:X45" si="22">PRODUCT(W28,P28)</f>
        <v>259060.98845496922</v>
      </c>
      <c r="Y28" s="16">
        <f t="shared" ref="Y28:Y45" si="23">SUM(K28,Q28,V28)</f>
        <v>273257.21070771461</v>
      </c>
      <c r="Z28" s="16">
        <f t="shared" ref="Z28:Z45" si="24">SUM(E28,-Y28)</f>
        <v>68557.521292285412</v>
      </c>
      <c r="AA28" s="16">
        <f>PRODUCT(Z28,1+AB28)</f>
        <v>68797.472616808416</v>
      </c>
      <c r="AB28" s="16">
        <v>3.5000000000000001E-3</v>
      </c>
      <c r="AC28" s="16">
        <v>1.0999999999999999E-2</v>
      </c>
    </row>
    <row r="29" spans="1:29" x14ac:dyDescent="0.25">
      <c r="A29" s="16"/>
      <c r="B29" s="16">
        <v>2019</v>
      </c>
      <c r="C29" s="16">
        <v>467.72</v>
      </c>
      <c r="D29" s="16">
        <v>760</v>
      </c>
      <c r="E29" s="16">
        <f t="shared" ref="E29:E45" si="25">PRODUCT(C29,D29,F29)</f>
        <v>353334.39679999999</v>
      </c>
      <c r="F29" s="16">
        <v>0.99399999999999999</v>
      </c>
      <c r="G29" s="16">
        <v>253.36</v>
      </c>
      <c r="H29" s="16">
        <v>1.95</v>
      </c>
      <c r="I29" s="16">
        <v>0.4</v>
      </c>
      <c r="J29" s="16">
        <v>0.5</v>
      </c>
      <c r="K29" s="16">
        <f t="shared" si="16"/>
        <v>42281.617474044753</v>
      </c>
      <c r="L29" s="16">
        <v>0.16600000000000001</v>
      </c>
      <c r="M29" s="16">
        <v>6748.9940441856916</v>
      </c>
      <c r="N29" s="16">
        <v>0.86770000000000003</v>
      </c>
      <c r="O29" s="16">
        <v>0.68799999999999994</v>
      </c>
      <c r="P29" s="16">
        <v>0.5969776</v>
      </c>
      <c r="Q29" s="16">
        <f t="shared" si="17"/>
        <v>286189.76894313603</v>
      </c>
      <c r="R29" s="16">
        <f t="shared" si="18"/>
        <v>328471.38641718077</v>
      </c>
      <c r="S29" s="16">
        <f t="shared" si="19"/>
        <v>24863.010382819222</v>
      </c>
      <c r="T29" s="16">
        <f>SUM(T28*1.011,S29)</f>
        <v>94417.255198412531</v>
      </c>
      <c r="U29" s="16">
        <v>0</v>
      </c>
      <c r="V29" s="16">
        <f t="shared" si="20"/>
        <v>0</v>
      </c>
      <c r="W29" s="16">
        <f t="shared" si="21"/>
        <v>520858.14312515518</v>
      </c>
      <c r="X29" s="16">
        <f t="shared" si="22"/>
        <v>310940.64422331162</v>
      </c>
      <c r="Y29" s="16">
        <f t="shared" si="23"/>
        <v>328471.38641718077</v>
      </c>
      <c r="Z29" s="16">
        <f t="shared" si="24"/>
        <v>24863.010382819222</v>
      </c>
      <c r="AA29" s="16">
        <f>SUM(Z29*1.0035,AA28*(1+AC29))</f>
        <v>94504.275734752402</v>
      </c>
      <c r="AB29" s="16">
        <v>3.5000000000000001E-3</v>
      </c>
      <c r="AC29" s="16">
        <v>1.0999999999999999E-2</v>
      </c>
    </row>
    <row r="30" spans="1:29" x14ac:dyDescent="0.25">
      <c r="A30" s="16"/>
      <c r="B30" s="16">
        <v>2020</v>
      </c>
      <c r="C30" s="16">
        <v>470.76</v>
      </c>
      <c r="D30" s="16">
        <v>770</v>
      </c>
      <c r="E30" s="16">
        <f t="shared" si="25"/>
        <v>360310.28880000004</v>
      </c>
      <c r="F30" s="16">
        <v>0.99399999999999999</v>
      </c>
      <c r="G30" s="16">
        <v>266.49</v>
      </c>
      <c r="H30" s="16">
        <v>1.95</v>
      </c>
      <c r="I30" s="16">
        <v>0.4</v>
      </c>
      <c r="J30" s="16">
        <v>0.5</v>
      </c>
      <c r="K30" s="16">
        <f t="shared" si="16"/>
        <v>44761.854625532556</v>
      </c>
      <c r="L30" s="16">
        <v>0.16600000000000001</v>
      </c>
      <c r="M30" s="16">
        <v>6925.4858763043849</v>
      </c>
      <c r="N30" s="16">
        <v>0.86770000000000003</v>
      </c>
      <c r="O30" s="16">
        <v>0.7</v>
      </c>
      <c r="P30" s="16">
        <v>0.60738999999999999</v>
      </c>
      <c r="Q30" s="16">
        <f t="shared" si="17"/>
        <v>300738.1487336022</v>
      </c>
      <c r="R30" s="16">
        <f t="shared" si="18"/>
        <v>345500.00335913477</v>
      </c>
      <c r="S30" s="16">
        <f t="shared" si="19"/>
        <v>14810.285440865264</v>
      </c>
      <c r="T30" s="16">
        <f>SUM(T29*1.011,S30)</f>
        <v>110266.13044646032</v>
      </c>
      <c r="U30" s="16">
        <v>55259.8</v>
      </c>
      <c r="V30" s="16">
        <f t="shared" si="20"/>
        <v>33362.864422468003</v>
      </c>
      <c r="W30" s="16">
        <f t="shared" si="21"/>
        <v>593212.72660321824</v>
      </c>
      <c r="X30" s="16">
        <f t="shared" si="22"/>
        <v>360311.47801152873</v>
      </c>
      <c r="Y30" s="16">
        <f t="shared" si="23"/>
        <v>378862.86778160278</v>
      </c>
      <c r="Z30" s="16">
        <f t="shared" si="24"/>
        <v>-18552.578981602739</v>
      </c>
      <c r="AA30" s="16">
        <f>SUM(Z30,AA29*(1+AC30))</f>
        <v>76991.243786231935</v>
      </c>
      <c r="AB30" s="16">
        <v>3.5000000000000001E-3</v>
      </c>
      <c r="AC30" s="16">
        <v>1.0999999999999999E-2</v>
      </c>
    </row>
    <row r="31" spans="1:29" x14ac:dyDescent="0.25">
      <c r="A31" s="17" t="s">
        <v>2</v>
      </c>
      <c r="B31" s="17">
        <v>2018</v>
      </c>
      <c r="C31" s="17">
        <v>513.02</v>
      </c>
      <c r="D31" s="17">
        <v>670</v>
      </c>
      <c r="E31" s="17">
        <f>PRODUCT(C31,D31,F31)</f>
        <v>341661.05959999998</v>
      </c>
      <c r="F31" s="17">
        <v>0.99399999999999999</v>
      </c>
      <c r="G31" s="17">
        <v>296.23870690680815</v>
      </c>
      <c r="H31" s="17">
        <v>1.7</v>
      </c>
      <c r="I31" s="17">
        <v>0.4</v>
      </c>
      <c r="J31" s="17">
        <v>0.5</v>
      </c>
      <c r="K31" s="17">
        <f t="shared" si="16"/>
        <v>47273.527609842524</v>
      </c>
      <c r="L31" s="17">
        <v>0.152</v>
      </c>
      <c r="M31" s="17">
        <v>6577</v>
      </c>
      <c r="N31" s="17">
        <v>0.85519999999999996</v>
      </c>
      <c r="O31" s="17">
        <v>0.65600000000000003</v>
      </c>
      <c r="P31" s="17">
        <v>0.56101120000000004</v>
      </c>
      <c r="Q31" s="17">
        <f t="shared" si="17"/>
        <v>263232.95076546952</v>
      </c>
      <c r="R31" s="17">
        <f t="shared" si="18"/>
        <v>310506.47837531206</v>
      </c>
      <c r="S31" s="17">
        <f t="shared" si="19"/>
        <v>31154.581224687921</v>
      </c>
      <c r="T31" s="17">
        <f>PRODUCT(S31,1.0035)</f>
        <v>31263.62225897433</v>
      </c>
      <c r="U31" s="17">
        <v>0</v>
      </c>
      <c r="V31" s="17">
        <f t="shared" si="20"/>
        <v>0</v>
      </c>
      <c r="W31" s="17">
        <f t="shared" si="21"/>
        <v>509790.93720351998</v>
      </c>
      <c r="X31" s="17">
        <f t="shared" si="22"/>
        <v>285998.42542967142</v>
      </c>
      <c r="Y31" s="17">
        <f t="shared" si="23"/>
        <v>310506.47837531206</v>
      </c>
      <c r="Z31" s="17">
        <f t="shared" si="24"/>
        <v>31154.581224687921</v>
      </c>
      <c r="AA31" s="17">
        <f>PRODUCT(Z31,1+AB31)</f>
        <v>31263.62225897433</v>
      </c>
      <c r="AB31" s="17">
        <v>3.5000000000000001E-3</v>
      </c>
      <c r="AC31" s="17">
        <v>1.0999999999999999E-2</v>
      </c>
    </row>
    <row r="32" spans="1:29" x14ac:dyDescent="0.25">
      <c r="A32" s="17"/>
      <c r="B32" s="17">
        <v>2019</v>
      </c>
      <c r="C32" s="17">
        <v>513.09</v>
      </c>
      <c r="D32" s="17">
        <v>740</v>
      </c>
      <c r="E32" s="17">
        <f>PRODUCT(C32,D32,F32)</f>
        <v>377408.48040000006</v>
      </c>
      <c r="F32" s="17">
        <v>0.99399999999999999</v>
      </c>
      <c r="G32" s="17">
        <v>314.09223861781601</v>
      </c>
      <c r="H32" s="17">
        <v>1.95</v>
      </c>
      <c r="I32" s="17">
        <v>0.4</v>
      </c>
      <c r="J32" s="17">
        <v>0.5</v>
      </c>
      <c r="K32" s="17">
        <f t="shared" si="16"/>
        <v>57501.391799766076</v>
      </c>
      <c r="L32" s="17">
        <v>0.16600000000000001</v>
      </c>
      <c r="M32" s="17">
        <v>6748.9940441856916</v>
      </c>
      <c r="N32" s="17">
        <v>0.86770000000000003</v>
      </c>
      <c r="O32" s="17">
        <v>0.68799999999999994</v>
      </c>
      <c r="P32" s="17">
        <v>0.5969776</v>
      </c>
      <c r="Q32" s="17">
        <f t="shared" si="17"/>
        <v>313950.88631453359</v>
      </c>
      <c r="R32" s="17">
        <f t="shared" si="18"/>
        <v>371452.27811429964</v>
      </c>
      <c r="S32" s="17">
        <f t="shared" si="19"/>
        <v>5956.2022857004195</v>
      </c>
      <c r="T32" s="17">
        <f>SUM(T31*1.011,S32)</f>
        <v>37563.724389523464</v>
      </c>
      <c r="U32" s="17">
        <v>0</v>
      </c>
      <c r="V32" s="17">
        <f t="shared" si="20"/>
        <v>0</v>
      </c>
      <c r="W32" s="17">
        <f t="shared" si="21"/>
        <v>571382.67479707068</v>
      </c>
      <c r="X32" s="17">
        <f t="shared" si="22"/>
        <v>341102.65788193577</v>
      </c>
      <c r="Y32" s="17">
        <f t="shared" si="23"/>
        <v>371452.27811429964</v>
      </c>
      <c r="Z32" s="17">
        <f t="shared" si="24"/>
        <v>5956.2022857004195</v>
      </c>
      <c r="AA32" s="17">
        <f>SUM(Z32*1.0035,AA31*(1+AC32))</f>
        <v>37584.571097523418</v>
      </c>
      <c r="AB32" s="17">
        <v>3.5000000000000001E-3</v>
      </c>
      <c r="AC32" s="17">
        <v>1.0999999999999999E-2</v>
      </c>
    </row>
    <row r="33" spans="1:29" x14ac:dyDescent="0.25">
      <c r="A33" s="17"/>
      <c r="B33" s="17">
        <v>2020</v>
      </c>
      <c r="C33" s="17">
        <v>516.69000000000005</v>
      </c>
      <c r="D33" s="17">
        <v>770</v>
      </c>
      <c r="E33" s="17">
        <f>PRODUCT(C33,D33,F33)</f>
        <v>395464.19220000005</v>
      </c>
      <c r="F33" s="17">
        <v>0.99399999999999999</v>
      </c>
      <c r="G33" s="17">
        <v>333.02175596852703</v>
      </c>
      <c r="H33" s="17">
        <v>1.95</v>
      </c>
      <c r="I33" s="17">
        <v>0.4</v>
      </c>
      <c r="J33" s="17">
        <v>0.5</v>
      </c>
      <c r="K33" s="17">
        <f t="shared" si="16"/>
        <v>61394.612721644866</v>
      </c>
      <c r="L33" s="17">
        <v>0.16600000000000001</v>
      </c>
      <c r="M33" s="17">
        <v>6925.4858763043849</v>
      </c>
      <c r="N33" s="17">
        <v>0.86770000000000003</v>
      </c>
      <c r="O33" s="17">
        <v>0.7</v>
      </c>
      <c r="P33" s="17">
        <v>0.60738999999999999</v>
      </c>
      <c r="Q33" s="17">
        <f t="shared" si="17"/>
        <v>330079.85824871465</v>
      </c>
      <c r="R33" s="17">
        <f t="shared" si="18"/>
        <v>391474.47097035951</v>
      </c>
      <c r="S33" s="17">
        <f t="shared" si="19"/>
        <v>3989.7212296405341</v>
      </c>
      <c r="T33" s="17">
        <v>-29866.610679573554</v>
      </c>
      <c r="U33" s="17">
        <v>55259.8</v>
      </c>
      <c r="V33" s="17">
        <f t="shared" si="20"/>
        <v>33362.864422468003</v>
      </c>
      <c r="W33" s="17">
        <f t="shared" si="21"/>
        <v>645698.44739276241</v>
      </c>
      <c r="X33" s="17">
        <f t="shared" si="22"/>
        <v>392190.77996188996</v>
      </c>
      <c r="Y33" s="17">
        <f t="shared" si="23"/>
        <v>424837.33539282752</v>
      </c>
      <c r="Z33" s="17">
        <f t="shared" si="24"/>
        <v>-29373.143192827469</v>
      </c>
      <c r="AA33" s="17">
        <f>SUM(Z33,AA32*(1+AC33))</f>
        <v>8624.8581867687026</v>
      </c>
      <c r="AB33" s="17">
        <v>3.5000000000000001E-3</v>
      </c>
      <c r="AC33" s="17">
        <v>1.0999999999999999E-2</v>
      </c>
    </row>
    <row r="34" spans="1:29" x14ac:dyDescent="0.25">
      <c r="A34" s="18" t="s">
        <v>3</v>
      </c>
      <c r="B34" s="18">
        <v>2018</v>
      </c>
      <c r="C34" s="18">
        <v>476.81</v>
      </c>
      <c r="D34" s="18">
        <v>719</v>
      </c>
      <c r="E34" s="18">
        <f t="shared" si="25"/>
        <v>340769.43166</v>
      </c>
      <c r="F34" s="18">
        <v>0.99399999999999999</v>
      </c>
      <c r="G34" s="18">
        <v>272.68081542178942</v>
      </c>
      <c r="H34" s="18">
        <v>1.7</v>
      </c>
      <c r="I34" s="18">
        <v>0.4</v>
      </c>
      <c r="J34" s="18">
        <v>0.5</v>
      </c>
      <c r="K34" s="18">
        <f t="shared" si="16"/>
        <v>40442.859124994604</v>
      </c>
      <c r="L34" s="18">
        <v>0.152</v>
      </c>
      <c r="M34" s="18">
        <v>6577</v>
      </c>
      <c r="N34" s="18">
        <v>0.85519999999999996</v>
      </c>
      <c r="O34" s="18">
        <v>0.7</v>
      </c>
      <c r="P34" s="18">
        <v>0.59863999999999995</v>
      </c>
      <c r="Q34" s="18">
        <f t="shared" si="17"/>
        <v>261063.11251991571</v>
      </c>
      <c r="R34" s="18">
        <f t="shared" si="18"/>
        <v>301505.97164491029</v>
      </c>
      <c r="S34" s="18">
        <f t="shared" si="19"/>
        <v>39263.460015089717</v>
      </c>
      <c r="T34" s="18">
        <f>PRODUCT(S34,1.0035)</f>
        <v>39400.882125142532</v>
      </c>
      <c r="U34" s="18">
        <v>0</v>
      </c>
      <c r="V34" s="18">
        <f t="shared" si="20"/>
        <v>0</v>
      </c>
      <c r="W34" s="18">
        <f t="shared" si="21"/>
        <v>473808.85105456004</v>
      </c>
      <c r="X34" s="18">
        <f t="shared" si="22"/>
        <v>283640.93059530179</v>
      </c>
      <c r="Y34" s="18">
        <f t="shared" si="23"/>
        <v>301505.97164491029</v>
      </c>
      <c r="Z34" s="18">
        <f t="shared" si="24"/>
        <v>39263.460015089717</v>
      </c>
      <c r="AA34" s="18">
        <f>PRODUCT(Z34,1+AB34)</f>
        <v>39400.882125142532</v>
      </c>
      <c r="AB34" s="18">
        <v>3.5000000000000001E-3</v>
      </c>
      <c r="AC34" s="18">
        <v>1.0999999999999999E-2</v>
      </c>
    </row>
    <row r="35" spans="1:29" x14ac:dyDescent="0.25">
      <c r="A35" s="18"/>
      <c r="B35" s="18">
        <v>2019</v>
      </c>
      <c r="C35" s="18">
        <v>495.75</v>
      </c>
      <c r="D35" s="18">
        <v>955</v>
      </c>
      <c r="E35" s="18">
        <f t="shared" si="25"/>
        <v>470600.60249999998</v>
      </c>
      <c r="F35" s="18">
        <v>0.99399999999999999</v>
      </c>
      <c r="G35" s="18">
        <v>293.89259722961259</v>
      </c>
      <c r="H35" s="18">
        <v>1.95</v>
      </c>
      <c r="I35" s="18">
        <v>0.4</v>
      </c>
      <c r="J35" s="18">
        <v>0.5</v>
      </c>
      <c r="K35" s="18">
        <f t="shared" si="16"/>
        <v>51985.110469909399</v>
      </c>
      <c r="L35" s="18">
        <v>0.16600000000000001</v>
      </c>
      <c r="M35" s="18">
        <v>6748.9940441856916</v>
      </c>
      <c r="N35" s="18">
        <v>0.86770000000000003</v>
      </c>
      <c r="O35" s="18">
        <v>0.75</v>
      </c>
      <c r="P35" s="18">
        <v>0.65077499999999999</v>
      </c>
      <c r="Q35" s="18">
        <f t="shared" si="17"/>
        <v>330676.78841709654</v>
      </c>
      <c r="R35" s="18">
        <f t="shared" si="18"/>
        <v>382661.89888700593</v>
      </c>
      <c r="S35" s="18">
        <f t="shared" si="19"/>
        <v>87938.703612994053</v>
      </c>
      <c r="T35" s="18">
        <f t="shared" ref="T35:T36" si="26">SUM(T34*1.011,S35*1.0035)</f>
        <v>128080.78090415863</v>
      </c>
      <c r="U35" s="18">
        <v>0</v>
      </c>
      <c r="V35" s="18">
        <f t="shared" si="20"/>
        <v>0</v>
      </c>
      <c r="W35" s="18">
        <f t="shared" si="21"/>
        <v>552072.65982702386</v>
      </c>
      <c r="X35" s="18">
        <f t="shared" si="22"/>
        <v>359275.08519893145</v>
      </c>
      <c r="Y35" s="18">
        <f t="shared" si="23"/>
        <v>382661.89888700593</v>
      </c>
      <c r="Z35" s="18">
        <f t="shared" si="24"/>
        <v>87938.703612994053</v>
      </c>
      <c r="AA35" s="18">
        <f>SUM(Z35*1.0035,AA34*(1+AC35))</f>
        <v>128080.78090415863</v>
      </c>
      <c r="AB35" s="18">
        <v>3.5000000000000001E-3</v>
      </c>
      <c r="AC35" s="18">
        <v>1.0999999999999999E-2</v>
      </c>
    </row>
    <row r="36" spans="1:29" x14ac:dyDescent="0.25">
      <c r="A36" s="18"/>
      <c r="B36" s="18">
        <v>2020</v>
      </c>
      <c r="C36" s="18">
        <v>513.91999999999996</v>
      </c>
      <c r="D36" s="18">
        <v>1041</v>
      </c>
      <c r="E36" s="18">
        <f t="shared" si="25"/>
        <v>531780.77567999996</v>
      </c>
      <c r="F36" s="18">
        <v>0.99399999999999999</v>
      </c>
      <c r="G36" s="18">
        <v>316.75443896837271</v>
      </c>
      <c r="H36" s="18">
        <v>1.95</v>
      </c>
      <c r="I36" s="18">
        <v>0.4</v>
      </c>
      <c r="J36" s="18">
        <v>0.5</v>
      </c>
      <c r="K36" s="18">
        <f t="shared" si="16"/>
        <v>58082.570795289634</v>
      </c>
      <c r="L36" s="18">
        <v>0.16600000000000001</v>
      </c>
      <c r="M36" s="18">
        <v>6925.4858763043849</v>
      </c>
      <c r="N36" s="18">
        <v>0.86770000000000003</v>
      </c>
      <c r="O36" s="18">
        <v>0.75</v>
      </c>
      <c r="P36" s="18">
        <v>0.65077499999999999</v>
      </c>
      <c r="Q36" s="18">
        <f t="shared" si="17"/>
        <v>351761.01880205754</v>
      </c>
      <c r="R36" s="18">
        <f t="shared" si="18"/>
        <v>409843.58959734719</v>
      </c>
      <c r="S36" s="18">
        <f t="shared" si="19"/>
        <v>121937.18608265277</v>
      </c>
      <c r="T36" s="18">
        <f t="shared" si="26"/>
        <v>251853.63572804641</v>
      </c>
      <c r="U36" s="18">
        <v>55259.8</v>
      </c>
      <c r="V36" s="18">
        <f t="shared" si="20"/>
        <v>35745.926166930003</v>
      </c>
      <c r="W36" s="18">
        <f t="shared" si="21"/>
        <v>642533.07733861392</v>
      </c>
      <c r="X36" s="18">
        <f t="shared" si="22"/>
        <v>418144.46340503648</v>
      </c>
      <c r="Y36" s="18">
        <f t="shared" si="23"/>
        <v>445589.5157642772</v>
      </c>
      <c r="Z36" s="18">
        <f t="shared" si="24"/>
        <v>86191.259915722767</v>
      </c>
      <c r="AA36" s="18">
        <f>SUM(Z36*1.0035,AA35*(1+AC36))</f>
        <v>215982.59881953217</v>
      </c>
      <c r="AB36" s="18">
        <v>3.5000000000000001E-3</v>
      </c>
      <c r="AC36" s="18">
        <v>1.0999999999999999E-2</v>
      </c>
    </row>
    <row r="37" spans="1:29" x14ac:dyDescent="0.25">
      <c r="A37" s="19" t="s">
        <v>4</v>
      </c>
      <c r="B37" s="19">
        <v>2018</v>
      </c>
      <c r="C37" s="19">
        <v>373.93</v>
      </c>
      <c r="D37" s="19"/>
      <c r="E37" s="19">
        <v>437448.68099999998</v>
      </c>
      <c r="F37" s="19">
        <v>0.99399999999999999</v>
      </c>
      <c r="G37" s="19">
        <v>255.59736885678839</v>
      </c>
      <c r="H37" s="19">
        <v>1.7</v>
      </c>
      <c r="I37" s="19">
        <v>0.4</v>
      </c>
      <c r="J37" s="19">
        <v>0.5</v>
      </c>
      <c r="K37" s="19">
        <f t="shared" si="16"/>
        <v>29729.568087889667</v>
      </c>
      <c r="L37" s="19">
        <v>0.152</v>
      </c>
      <c r="M37" s="19">
        <v>6577</v>
      </c>
      <c r="N37" s="19">
        <v>0.85519999999999996</v>
      </c>
      <c r="O37" s="19">
        <v>0.7</v>
      </c>
      <c r="P37" s="19">
        <v>0.59863999999999995</v>
      </c>
      <c r="Q37" s="19">
        <f t="shared" si="17"/>
        <v>204734.23305839245</v>
      </c>
      <c r="R37" s="19">
        <f t="shared" si="18"/>
        <v>234463.80114628212</v>
      </c>
      <c r="S37" s="19">
        <f t="shared" si="19"/>
        <v>202984.87985371787</v>
      </c>
      <c r="T37" s="19">
        <f>PRODUCT(S37,1.0035)</f>
        <v>203695.32693320588</v>
      </c>
      <c r="U37" s="19">
        <v>0</v>
      </c>
      <c r="V37" s="19">
        <f t="shared" si="20"/>
        <v>0</v>
      </c>
      <c r="W37" s="19">
        <f t="shared" si="21"/>
        <v>371576.40081968001</v>
      </c>
      <c r="X37" s="19">
        <f t="shared" si="22"/>
        <v>222440.49658669322</v>
      </c>
      <c r="Y37" s="19">
        <f t="shared" si="23"/>
        <v>234463.80114628212</v>
      </c>
      <c r="Z37" s="19">
        <f t="shared" si="24"/>
        <v>202984.87985371787</v>
      </c>
      <c r="AA37" s="19">
        <f>PRODUCT(Z37,1+AB37)</f>
        <v>203695.32693320588</v>
      </c>
      <c r="AB37" s="19">
        <v>3.5000000000000001E-3</v>
      </c>
      <c r="AC37" s="19">
        <v>1.0999999999999999E-2</v>
      </c>
    </row>
    <row r="38" spans="1:29" x14ac:dyDescent="0.25">
      <c r="A38" s="19"/>
      <c r="B38" s="19">
        <v>2019</v>
      </c>
      <c r="C38" s="19">
        <v>378</v>
      </c>
      <c r="D38" s="19"/>
      <c r="E38" s="19">
        <v>438646.63199999998</v>
      </c>
      <c r="F38" s="19">
        <v>0.99399999999999999</v>
      </c>
      <c r="G38" s="19">
        <v>266.65312231229854</v>
      </c>
      <c r="H38" s="19">
        <v>1.95</v>
      </c>
      <c r="I38" s="19">
        <v>0.4</v>
      </c>
      <c r="J38" s="19">
        <v>0.5</v>
      </c>
      <c r="K38" s="19">
        <f t="shared" si="16"/>
        <v>35963.841467117476</v>
      </c>
      <c r="L38" s="19">
        <v>0.16600000000000001</v>
      </c>
      <c r="M38" s="19">
        <v>6748.9940441856916</v>
      </c>
      <c r="N38" s="19">
        <v>0.86770000000000003</v>
      </c>
      <c r="O38" s="19">
        <v>0.7</v>
      </c>
      <c r="P38" s="19">
        <v>0.60738999999999999</v>
      </c>
      <c r="Q38" s="19">
        <f t="shared" si="17"/>
        <v>235325.81130318041</v>
      </c>
      <c r="R38" s="19">
        <f t="shared" si="18"/>
        <v>271289.65277029789</v>
      </c>
      <c r="S38" s="19">
        <f t="shared" si="19"/>
        <v>167356.97922970209</v>
      </c>
      <c r="T38" s="19">
        <f t="shared" ref="T38:T39" si="27">SUM(T37*1.011,S38*1.0035)</f>
        <v>373878.70418647717</v>
      </c>
      <c r="U38" s="19">
        <v>0</v>
      </c>
      <c r="V38" s="19">
        <f t="shared" si="20"/>
        <v>0</v>
      </c>
      <c r="W38" s="19">
        <f t="shared" si="21"/>
        <v>420944.96301485645</v>
      </c>
      <c r="X38" s="19">
        <f t="shared" si="22"/>
        <v>255677.76108559367</v>
      </c>
      <c r="Y38" s="19">
        <f t="shared" si="23"/>
        <v>271289.65277029789</v>
      </c>
      <c r="Z38" s="19">
        <f t="shared" si="24"/>
        <v>167356.97922970209</v>
      </c>
      <c r="AA38" s="19">
        <f>SUM(Z38*1.0035,AA37*(1+AC38))</f>
        <v>373878.70418647717</v>
      </c>
      <c r="AB38" s="19">
        <v>3.5000000000000001E-3</v>
      </c>
      <c r="AC38" s="19">
        <v>1.0999999999999999E-2</v>
      </c>
    </row>
    <row r="39" spans="1:29" x14ac:dyDescent="0.25">
      <c r="A39" s="19"/>
      <c r="B39" s="19">
        <v>2020</v>
      </c>
      <c r="C39" s="19">
        <v>381.2</v>
      </c>
      <c r="D39" s="19"/>
      <c r="E39" s="19">
        <v>438694.60887223599</v>
      </c>
      <c r="F39" s="19">
        <v>0.99399999999999999</v>
      </c>
      <c r="G39" s="19">
        <v>278.18708759375869</v>
      </c>
      <c r="H39" s="19">
        <v>1.95</v>
      </c>
      <c r="I39" s="19">
        <v>0.4</v>
      </c>
      <c r="J39" s="19">
        <v>0.5</v>
      </c>
      <c r="K39" s="19">
        <f t="shared" si="16"/>
        <v>37837.066753430197</v>
      </c>
      <c r="L39" s="19">
        <v>0.16600000000000001</v>
      </c>
      <c r="M39" s="19">
        <v>6925.4858763043849</v>
      </c>
      <c r="N39" s="19">
        <v>0.86770000000000003</v>
      </c>
      <c r="O39" s="19">
        <v>0.7</v>
      </c>
      <c r="P39" s="19">
        <v>0.60738999999999999</v>
      </c>
      <c r="Q39" s="19">
        <f t="shared" si="17"/>
        <v>243524.0511030019</v>
      </c>
      <c r="R39" s="19">
        <f t="shared" si="18"/>
        <v>281361.1178564321</v>
      </c>
      <c r="S39" s="19">
        <f t="shared" si="19"/>
        <v>157333.49101580388</v>
      </c>
      <c r="T39" s="19">
        <f t="shared" si="27"/>
        <v>535875.52816688758</v>
      </c>
      <c r="U39" s="19">
        <v>55259.8</v>
      </c>
      <c r="V39" s="19">
        <f t="shared" si="20"/>
        <v>33362.864422468003</v>
      </c>
      <c r="W39" s="19">
        <f t="shared" si="21"/>
        <v>490869.57062865741</v>
      </c>
      <c r="X39" s="19">
        <f t="shared" si="22"/>
        <v>298149.2685041402</v>
      </c>
      <c r="Y39" s="19">
        <f t="shared" si="23"/>
        <v>314723.9822789001</v>
      </c>
      <c r="Z39" s="19">
        <f t="shared" si="24"/>
        <v>123970.62659333588</v>
      </c>
      <c r="AA39" s="19">
        <f>SUM(Z39*1.0035,AA38*(1+AC39))</f>
        <v>502395.89371894096</v>
      </c>
      <c r="AB39" s="19">
        <v>3.5000000000000001E-3</v>
      </c>
      <c r="AC39" s="19">
        <v>1.0999999999999999E-2</v>
      </c>
    </row>
    <row r="40" spans="1:29" x14ac:dyDescent="0.25">
      <c r="A40" s="20" t="s">
        <v>5</v>
      </c>
      <c r="B40" s="20">
        <v>2018</v>
      </c>
      <c r="C40" s="20">
        <v>311.88</v>
      </c>
      <c r="D40" s="20">
        <v>730</v>
      </c>
      <c r="E40" s="20">
        <f t="shared" si="25"/>
        <v>226306.36559999999</v>
      </c>
      <c r="F40" s="20">
        <v>0.99399999999999999</v>
      </c>
      <c r="G40" s="20">
        <v>287.59773598874904</v>
      </c>
      <c r="H40" s="20">
        <v>1.7</v>
      </c>
      <c r="I40" s="20">
        <v>0.4</v>
      </c>
      <c r="J40" s="20">
        <v>0.5</v>
      </c>
      <c r="K40" s="20">
        <f t="shared" si="16"/>
        <v>27900.687181160461</v>
      </c>
      <c r="L40" s="20">
        <v>0.152</v>
      </c>
      <c r="M40" s="20">
        <v>6577</v>
      </c>
      <c r="N40" s="20">
        <v>0.85519999999999996</v>
      </c>
      <c r="O40" s="20">
        <v>0.65600000000000003</v>
      </c>
      <c r="P40" s="20">
        <v>0.56101120000000004</v>
      </c>
      <c r="Q40" s="20">
        <f t="shared" si="17"/>
        <v>160027.08020103438</v>
      </c>
      <c r="R40" s="20">
        <f t="shared" si="18"/>
        <v>187927.76738219484</v>
      </c>
      <c r="S40" s="20">
        <f t="shared" si="19"/>
        <v>38378.598217805149</v>
      </c>
      <c r="T40" s="20">
        <f>PRODUCT(S40,1.0035)</f>
        <v>38512.923311567472</v>
      </c>
      <c r="U40" s="20">
        <v>0</v>
      </c>
      <c r="V40" s="20">
        <f t="shared" si="20"/>
        <v>0</v>
      </c>
      <c r="W40" s="20">
        <f t="shared" si="21"/>
        <v>309916.95741888002</v>
      </c>
      <c r="X40" s="20">
        <f t="shared" si="22"/>
        <v>173866.88418191479</v>
      </c>
      <c r="Y40" s="20">
        <f t="shared" si="23"/>
        <v>187927.76738219484</v>
      </c>
      <c r="Z40" s="20">
        <f t="shared" si="24"/>
        <v>38378.598217805149</v>
      </c>
      <c r="AA40" s="20">
        <f>PRODUCT(Z40,1+AB40)</f>
        <v>38512.923311567472</v>
      </c>
      <c r="AB40" s="20">
        <v>3.5000000000000001E-3</v>
      </c>
      <c r="AC40" s="20">
        <v>1.0999999999999999E-2</v>
      </c>
    </row>
    <row r="41" spans="1:29" x14ac:dyDescent="0.25">
      <c r="A41" s="20"/>
      <c r="B41" s="20">
        <v>2019</v>
      </c>
      <c r="C41" s="20">
        <v>311.99</v>
      </c>
      <c r="D41" s="20">
        <v>790</v>
      </c>
      <c r="E41" s="20">
        <f t="shared" si="25"/>
        <v>244993.26740000001</v>
      </c>
      <c r="F41" s="20">
        <v>0.99399999999999999</v>
      </c>
      <c r="G41" s="20">
        <v>309.66850522596098</v>
      </c>
      <c r="H41" s="20">
        <v>1.95</v>
      </c>
      <c r="I41" s="20">
        <v>0.4</v>
      </c>
      <c r="J41" s="20">
        <v>0.5</v>
      </c>
      <c r="K41" s="20">
        <f t="shared" si="16"/>
        <v>34471.907307047499</v>
      </c>
      <c r="L41" s="20">
        <v>0.16600000000000001</v>
      </c>
      <c r="M41" s="20">
        <v>6748.9940441856916</v>
      </c>
      <c r="N41" s="20">
        <v>0.86770000000000003</v>
      </c>
      <c r="O41" s="20">
        <v>0.68799999999999994</v>
      </c>
      <c r="P41" s="20">
        <v>0.5969776</v>
      </c>
      <c r="Q41" s="20">
        <f t="shared" si="17"/>
        <v>190901.2785695908</v>
      </c>
      <c r="R41" s="20">
        <f t="shared" si="18"/>
        <v>225373.18587663828</v>
      </c>
      <c r="S41" s="20">
        <f t="shared" si="19"/>
        <v>19620.081523361732</v>
      </c>
      <c r="T41" s="20">
        <f>SUM(T40*1.011,S41*1.0035)</f>
        <v>58625.317276688205</v>
      </c>
      <c r="U41" s="20">
        <v>0</v>
      </c>
      <c r="V41" s="20">
        <f t="shared" si="20"/>
        <v>0</v>
      </c>
      <c r="W41" s="20">
        <f t="shared" si="21"/>
        <v>347435.5000291139</v>
      </c>
      <c r="X41" s="20">
        <f t="shared" si="22"/>
        <v>207411.21096218034</v>
      </c>
      <c r="Y41" s="20">
        <f t="shared" si="23"/>
        <v>225373.18587663828</v>
      </c>
      <c r="Z41" s="20">
        <f t="shared" si="24"/>
        <v>19620.081523361732</v>
      </c>
      <c r="AA41" s="20">
        <f>SUM(Z41*1.0035,AA40*(1+AC41))</f>
        <v>58625.317276688205</v>
      </c>
      <c r="AB41" s="20">
        <v>3.5000000000000001E-3</v>
      </c>
      <c r="AC41" s="20">
        <v>1.0999999999999999E-2</v>
      </c>
    </row>
    <row r="42" spans="1:29" x14ac:dyDescent="0.25">
      <c r="A42" s="20"/>
      <c r="B42" s="20">
        <v>2020</v>
      </c>
      <c r="C42" s="20">
        <v>311.99</v>
      </c>
      <c r="D42" s="20">
        <v>810</v>
      </c>
      <c r="E42" s="20">
        <f t="shared" si="25"/>
        <v>251195.6286</v>
      </c>
      <c r="F42" s="20">
        <v>0.99399999999999999</v>
      </c>
      <c r="G42" s="20">
        <v>333.43302512170146</v>
      </c>
      <c r="H42" s="20">
        <v>1.95</v>
      </c>
      <c r="I42" s="20">
        <v>0.4</v>
      </c>
      <c r="J42" s="20">
        <v>0.5</v>
      </c>
      <c r="K42" s="20">
        <f t="shared" si="16"/>
        <v>37117.343679224534</v>
      </c>
      <c r="L42" s="20">
        <v>0.16600000000000001</v>
      </c>
      <c r="M42" s="20">
        <v>6925.4858763043849</v>
      </c>
      <c r="N42" s="20">
        <v>0.86770000000000003</v>
      </c>
      <c r="O42" s="20">
        <v>0.7</v>
      </c>
      <c r="P42" s="20">
        <v>0.60738999999999999</v>
      </c>
      <c r="Q42" s="20">
        <f t="shared" si="17"/>
        <v>199310.25368212373</v>
      </c>
      <c r="R42" s="20">
        <f t="shared" si="18"/>
        <v>236427.59736134828</v>
      </c>
      <c r="S42" s="20">
        <f t="shared" si="19"/>
        <v>14768.031238651718</v>
      </c>
      <c r="T42" s="20">
        <f>SUM(T41*1.011,S42)</f>
        <v>74038.227005383495</v>
      </c>
      <c r="U42" s="20">
        <v>55259.8</v>
      </c>
      <c r="V42" s="20">
        <f t="shared" si="20"/>
        <v>33362.864422468003</v>
      </c>
      <c r="W42" s="20">
        <f t="shared" si="21"/>
        <v>411781.02858980803</v>
      </c>
      <c r="X42" s="20">
        <f t="shared" si="22"/>
        <v>250111.67895516349</v>
      </c>
      <c r="Y42" s="20">
        <f t="shared" si="23"/>
        <v>269790.46178381628</v>
      </c>
      <c r="Z42" s="20">
        <f t="shared" si="24"/>
        <v>-18594.833183816285</v>
      </c>
      <c r="AA42" s="20">
        <f>SUM(Z42,AA41*(1+AC42))</f>
        <v>40675.362582915484</v>
      </c>
      <c r="AB42" s="20">
        <v>3.5000000000000001E-3</v>
      </c>
      <c r="AC42" s="20">
        <v>1.0999999999999999E-2</v>
      </c>
    </row>
    <row r="43" spans="1:29" x14ac:dyDescent="0.25">
      <c r="A43" s="21" t="s">
        <v>6</v>
      </c>
      <c r="B43" s="21">
        <v>2018</v>
      </c>
      <c r="C43" s="21">
        <v>144.33000000000001</v>
      </c>
      <c r="D43" s="21">
        <v>700</v>
      </c>
      <c r="E43" s="21">
        <f t="shared" si="25"/>
        <v>100424.81400000001</v>
      </c>
      <c r="F43" s="21">
        <v>0.99399999999999999</v>
      </c>
      <c r="G43" s="21">
        <v>212.94687514667928</v>
      </c>
      <c r="H43" s="21">
        <v>1.7</v>
      </c>
      <c r="I43" s="21">
        <v>0.4</v>
      </c>
      <c r="J43" s="21">
        <v>0.5</v>
      </c>
      <c r="K43" s="21">
        <f t="shared" si="16"/>
        <v>9560.2620045646399</v>
      </c>
      <c r="L43" s="21">
        <v>0.152</v>
      </c>
      <c r="M43" s="21">
        <v>6577</v>
      </c>
      <c r="N43" s="21">
        <v>0.85519999999999996</v>
      </c>
      <c r="O43" s="21">
        <v>0.65600000000000003</v>
      </c>
      <c r="P43" s="21">
        <v>0.56101120000000004</v>
      </c>
      <c r="Q43" s="21">
        <f t="shared" si="17"/>
        <v>74056.395041090451</v>
      </c>
      <c r="R43" s="21">
        <f t="shared" si="18"/>
        <v>83616.657045655098</v>
      </c>
      <c r="S43" s="21">
        <f t="shared" si="19"/>
        <v>16808.156954344915</v>
      </c>
      <c r="T43" s="21">
        <f>PRODUCT(S43,1.0035)</f>
        <v>16866.985503685122</v>
      </c>
      <c r="U43" s="21">
        <v>0</v>
      </c>
      <c r="V43" s="21">
        <f t="shared" si="20"/>
        <v>0</v>
      </c>
      <c r="W43" s="21">
        <f t="shared" si="21"/>
        <v>143421.55465008001</v>
      </c>
      <c r="X43" s="21">
        <f t="shared" si="22"/>
        <v>80461.098480106972</v>
      </c>
      <c r="Y43" s="21">
        <f t="shared" si="23"/>
        <v>83616.657045655098</v>
      </c>
      <c r="Z43" s="21">
        <f t="shared" si="24"/>
        <v>16808.156954344915</v>
      </c>
      <c r="AA43" s="21">
        <f>PRODUCT(Z43,1+AB43)</f>
        <v>16866.985503685122</v>
      </c>
      <c r="AB43" s="21">
        <v>3.5000000000000001E-3</v>
      </c>
      <c r="AC43" s="21">
        <v>1.0999999999999999E-2</v>
      </c>
    </row>
    <row r="44" spans="1:29" x14ac:dyDescent="0.25">
      <c r="A44" s="21"/>
      <c r="B44" s="21">
        <v>2019</v>
      </c>
      <c r="C44" s="21">
        <v>145.32</v>
      </c>
      <c r="D44" s="21">
        <v>782</v>
      </c>
      <c r="E44" s="21">
        <f t="shared" si="25"/>
        <v>112958.39855999999</v>
      </c>
      <c r="F44" s="21">
        <v>0.99399999999999999</v>
      </c>
      <c r="G44" s="21">
        <v>227.75676360992171</v>
      </c>
      <c r="H44" s="21">
        <v>1.95</v>
      </c>
      <c r="I44" s="21">
        <v>0.4</v>
      </c>
      <c r="J44" s="21">
        <v>0.5</v>
      </c>
      <c r="K44" s="21">
        <f t="shared" si="16"/>
        <v>11809.303211360413</v>
      </c>
      <c r="L44" s="21">
        <v>0.16600000000000001</v>
      </c>
      <c r="M44" s="21">
        <v>6748.9940441856916</v>
      </c>
      <c r="N44" s="21">
        <v>0.86770000000000003</v>
      </c>
      <c r="O44" s="21">
        <v>0.68799999999999994</v>
      </c>
      <c r="P44" s="21">
        <v>0.5969776</v>
      </c>
      <c r="Q44" s="21">
        <f t="shared" si="17"/>
        <v>88918.79163349123</v>
      </c>
      <c r="R44" s="21">
        <f t="shared" si="18"/>
        <v>100728.09484485164</v>
      </c>
      <c r="S44" s="21">
        <f t="shared" si="19"/>
        <v>12230.303715148344</v>
      </c>
      <c r="T44" s="21">
        <f t="shared" ref="T44:T45" si="28">SUM(T43*1.011,S44*1.0035)</f>
        <v>29325.632122377021</v>
      </c>
      <c r="U44" s="21">
        <v>0</v>
      </c>
      <c r="V44" s="21">
        <f t="shared" si="20"/>
        <v>0</v>
      </c>
      <c r="W44" s="21">
        <f t="shared" si="21"/>
        <v>161829.95244793367</v>
      </c>
      <c r="X44" s="21">
        <f t="shared" si="22"/>
        <v>96608.856620481572</v>
      </c>
      <c r="Y44" s="21">
        <f t="shared" si="23"/>
        <v>100728.09484485164</v>
      </c>
      <c r="Z44" s="21">
        <f t="shared" si="24"/>
        <v>12230.303715148344</v>
      </c>
      <c r="AA44" s="21">
        <f>SUM(Z44*1.0035,AA43*(1+AC44))</f>
        <v>29325.632122377021</v>
      </c>
      <c r="AB44" s="21">
        <v>3.5000000000000001E-3</v>
      </c>
      <c r="AC44" s="21">
        <v>1.0999999999999999E-2</v>
      </c>
    </row>
    <row r="45" spans="1:29" x14ac:dyDescent="0.25">
      <c r="A45" s="21"/>
      <c r="B45" s="21">
        <v>2020</v>
      </c>
      <c r="C45" s="21">
        <v>146.32</v>
      </c>
      <c r="D45" s="21">
        <v>834</v>
      </c>
      <c r="E45" s="21">
        <f t="shared" si="25"/>
        <v>121298.69471999998</v>
      </c>
      <c r="F45" s="21">
        <v>0.99399999999999999</v>
      </c>
      <c r="G45" s="21">
        <v>243.59664040308257</v>
      </c>
      <c r="H45" s="21">
        <v>1.95</v>
      </c>
      <c r="I45" s="21">
        <v>0.4</v>
      </c>
      <c r="J45" s="21">
        <v>0.5</v>
      </c>
      <c r="K45" s="21">
        <f t="shared" si="16"/>
        <v>12717.524655093159</v>
      </c>
      <c r="L45" s="21">
        <v>0.16600000000000001</v>
      </c>
      <c r="M45" s="21">
        <v>6925.4858763043849</v>
      </c>
      <c r="N45" s="21">
        <v>0.86770000000000003</v>
      </c>
      <c r="O45" s="21">
        <v>0.7</v>
      </c>
      <c r="P45" s="21">
        <v>0.60738999999999999</v>
      </c>
      <c r="Q45" s="21">
        <f t="shared" si="17"/>
        <v>93474.394431771332</v>
      </c>
      <c r="R45" s="21">
        <f t="shared" si="18"/>
        <v>106191.91908686449</v>
      </c>
      <c r="S45" s="21">
        <f t="shared" si="19"/>
        <v>15106.77563313549</v>
      </c>
      <c r="T45" s="21">
        <f t="shared" si="28"/>
        <v>44807.863423574629</v>
      </c>
      <c r="U45" s="21">
        <v>55259.8</v>
      </c>
      <c r="V45" s="21">
        <f t="shared" si="20"/>
        <v>33362.864422468003</v>
      </c>
      <c r="W45" s="21">
        <f t="shared" si="21"/>
        <v>222464.47376281518</v>
      </c>
      <c r="X45" s="21">
        <f t="shared" si="22"/>
        <v>135122.6967187963</v>
      </c>
      <c r="Y45" s="21">
        <f t="shared" si="23"/>
        <v>139554.78350933251</v>
      </c>
      <c r="Z45" s="21">
        <f t="shared" si="24"/>
        <v>-18256.088789332527</v>
      </c>
      <c r="AA45" s="21">
        <f>SUM(Z45,AA44*(1+AC45))</f>
        <v>11392.125286390637</v>
      </c>
      <c r="AB45" s="21">
        <v>3.5000000000000001E-3</v>
      </c>
      <c r="AC45" s="21">
        <v>1.0999999999999999E-2</v>
      </c>
    </row>
    <row r="46" spans="1:29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29" x14ac:dyDescent="0.25">
      <c r="AA47"/>
    </row>
    <row r="48" spans="1:29" ht="20.399999999999999" x14ac:dyDescent="0.35">
      <c r="A48" s="34" t="s">
        <v>20</v>
      </c>
      <c r="B48" s="34"/>
      <c r="AA48"/>
    </row>
    <row r="49" spans="1:29" s="1" customFormat="1" ht="15.6" customHeight="1" x14ac:dyDescent="0.25">
      <c r="A49" s="4" t="s">
        <v>0</v>
      </c>
      <c r="B49" s="2" t="s">
        <v>7</v>
      </c>
      <c r="C49" s="2"/>
      <c r="D49" s="2"/>
      <c r="E49" s="2"/>
      <c r="F49" s="2"/>
      <c r="G49" s="2"/>
      <c r="H49" s="2" t="s">
        <v>15</v>
      </c>
      <c r="I49" s="35" t="s">
        <v>12</v>
      </c>
      <c r="J49" s="36"/>
      <c r="K49" s="2"/>
      <c r="L49" s="2"/>
      <c r="M49" s="2"/>
      <c r="N49" s="2"/>
      <c r="O49" s="2"/>
      <c r="P49" s="2"/>
      <c r="Q49" s="2"/>
      <c r="R49" s="2"/>
      <c r="S49" s="2"/>
      <c r="T49" s="2"/>
      <c r="U49" s="2" t="s">
        <v>13</v>
      </c>
      <c r="V49" s="1" t="s">
        <v>17</v>
      </c>
      <c r="W49" s="2"/>
      <c r="X49" s="2"/>
      <c r="Y49" s="2"/>
      <c r="Z49" s="2"/>
      <c r="AA49" s="2"/>
      <c r="AB49" s="2"/>
      <c r="AC49" s="2"/>
    </row>
    <row r="50" spans="1:29" s="1" customFormat="1" x14ac:dyDescent="0.25">
      <c r="A50" s="4"/>
      <c r="B50" s="2"/>
      <c r="C50" s="2" t="s">
        <v>11</v>
      </c>
      <c r="D50" s="2" t="s">
        <v>9</v>
      </c>
      <c r="E50" s="2" t="s">
        <v>10</v>
      </c>
      <c r="F50" s="2"/>
      <c r="G50" s="2" t="s">
        <v>9</v>
      </c>
      <c r="H50" s="2"/>
      <c r="I50" s="37"/>
      <c r="J50" s="38"/>
      <c r="K50" s="2" t="s">
        <v>10</v>
      </c>
      <c r="L50" s="2"/>
      <c r="M50" s="2" t="s">
        <v>9</v>
      </c>
      <c r="N50" s="2"/>
      <c r="O50" s="2"/>
      <c r="P50" s="2"/>
      <c r="Q50" s="2" t="s">
        <v>8</v>
      </c>
      <c r="R50" s="2" t="s">
        <v>10</v>
      </c>
      <c r="S50" s="2" t="s">
        <v>10</v>
      </c>
      <c r="T50" s="2" t="s">
        <v>10</v>
      </c>
      <c r="U50" s="2" t="s">
        <v>14</v>
      </c>
      <c r="V50" s="2" t="s">
        <v>14</v>
      </c>
      <c r="W50" s="2" t="s">
        <v>16</v>
      </c>
      <c r="X50" s="2" t="s">
        <v>16</v>
      </c>
      <c r="Y50" s="2" t="s">
        <v>16</v>
      </c>
      <c r="Z50" s="2" t="s">
        <v>16</v>
      </c>
      <c r="AA50" s="2" t="s">
        <v>16</v>
      </c>
      <c r="AB50" s="2"/>
      <c r="AC50" s="2"/>
    </row>
    <row r="51" spans="1:29" x14ac:dyDescent="0.25">
      <c r="A51" s="16" t="s">
        <v>1</v>
      </c>
      <c r="B51" s="16">
        <v>2018</v>
      </c>
      <c r="C51" s="16">
        <v>464.7</v>
      </c>
      <c r="D51" s="16">
        <v>740</v>
      </c>
      <c r="E51" s="16">
        <f>PRODUCT(C51,D51,F51)</f>
        <v>341814.73200000002</v>
      </c>
      <c r="F51" s="16">
        <v>0.99399999999999999</v>
      </c>
      <c r="G51" s="16">
        <v>240.87</v>
      </c>
      <c r="H51" s="16">
        <v>1.7</v>
      </c>
      <c r="I51" s="16">
        <v>0.6</v>
      </c>
      <c r="J51" s="16">
        <v>0.5</v>
      </c>
      <c r="K51" s="16">
        <f t="shared" ref="K51:K68" si="29">PRODUCT(C51,H51,G51,I51,J51,F51,1-0.0796)</f>
        <v>52226.215400641464</v>
      </c>
      <c r="L51" s="16">
        <v>0.152</v>
      </c>
      <c r="M51" s="16">
        <v>6577</v>
      </c>
      <c r="N51" s="16">
        <v>0.85519999999999996</v>
      </c>
      <c r="O51" s="16">
        <v>0.65600000000000003</v>
      </c>
      <c r="P51" s="16">
        <v>0.56101120000000004</v>
      </c>
      <c r="Q51" s="16">
        <f t="shared" ref="Q51:Q68" si="30">PRODUCT(C51,L51,M51,N51,O51,F51,1-0.0796)</f>
        <v>238439.73377395363</v>
      </c>
      <c r="R51" s="16">
        <f t="shared" ref="R51:R68" si="31">SUM(K51,Q51)</f>
        <v>290665.94917459507</v>
      </c>
      <c r="S51" s="16">
        <f t="shared" ref="S51:S68" si="32">SUM(E51,-R51)</f>
        <v>51148.782825404953</v>
      </c>
      <c r="T51" s="16">
        <f>PRODUCT(S51,1.0035)</f>
        <v>51327.803565293871</v>
      </c>
      <c r="U51" s="16">
        <v>0</v>
      </c>
      <c r="V51" s="16">
        <f t="shared" ref="V51:V68" si="33">PRODUCT(U51,P51,0.994)</f>
        <v>0</v>
      </c>
      <c r="W51" s="16">
        <f t="shared" ref="W51:W68" si="34">SUM(C51*L51*M51*F51,U51)</f>
        <v>461775.07410720002</v>
      </c>
      <c r="X51" s="16">
        <f t="shared" ref="X51:X68" si="35">PRODUCT(W51,P51)</f>
        <v>259060.98845496922</v>
      </c>
      <c r="Y51" s="16">
        <f t="shared" ref="Y51:Y68" si="36">SUM(K51,Q51,V51)</f>
        <v>290665.94917459507</v>
      </c>
      <c r="Z51" s="16">
        <f t="shared" ref="Z51:Z68" si="37">SUM(E51,-Y51)</f>
        <v>51148.782825404953</v>
      </c>
      <c r="AA51" s="16">
        <f>PRODUCT(Z51,1+AB51)</f>
        <v>51327.803565293871</v>
      </c>
      <c r="AB51" s="16">
        <v>3.5000000000000001E-3</v>
      </c>
      <c r="AC51" s="16">
        <v>1.0999999999999999E-2</v>
      </c>
    </row>
    <row r="52" spans="1:29" x14ac:dyDescent="0.25">
      <c r="A52" s="16"/>
      <c r="B52" s="16">
        <v>2019</v>
      </c>
      <c r="C52" s="16">
        <v>467.72</v>
      </c>
      <c r="D52" s="16">
        <v>760</v>
      </c>
      <c r="E52" s="16">
        <f t="shared" ref="E52:E68" si="38">PRODUCT(C52,D52,F52)</f>
        <v>353334.39679999999</v>
      </c>
      <c r="F52" s="16">
        <v>0.99399999999999999</v>
      </c>
      <c r="G52" s="16">
        <v>253.36</v>
      </c>
      <c r="H52" s="16">
        <v>1.95</v>
      </c>
      <c r="I52" s="16">
        <v>0.6</v>
      </c>
      <c r="J52" s="16">
        <v>0.5</v>
      </c>
      <c r="K52" s="16">
        <f t="shared" si="29"/>
        <v>63422.426211067141</v>
      </c>
      <c r="L52" s="16">
        <v>0.16600000000000001</v>
      </c>
      <c r="M52" s="16">
        <v>6748.9940441856916</v>
      </c>
      <c r="N52" s="16">
        <v>0.86770000000000003</v>
      </c>
      <c r="O52" s="16">
        <v>0.68799999999999994</v>
      </c>
      <c r="P52" s="16">
        <v>0.5969776</v>
      </c>
      <c r="Q52" s="16">
        <f t="shared" si="30"/>
        <v>286189.76894313603</v>
      </c>
      <c r="R52" s="16">
        <f t="shared" si="31"/>
        <v>349612.19515420316</v>
      </c>
      <c r="S52" s="16">
        <f t="shared" si="32"/>
        <v>3722.2016457968275</v>
      </c>
      <c r="T52" s="16">
        <f>SUM(T51*1.011,S52)</f>
        <v>55614.611050308922</v>
      </c>
      <c r="U52" s="16">
        <v>0</v>
      </c>
      <c r="V52" s="16">
        <f t="shared" si="33"/>
        <v>0</v>
      </c>
      <c r="W52" s="16">
        <f t="shared" si="34"/>
        <v>520858.14312515518</v>
      </c>
      <c r="X52" s="16">
        <f t="shared" si="35"/>
        <v>310940.64422331162</v>
      </c>
      <c r="Y52" s="16">
        <f t="shared" si="36"/>
        <v>349612.19515420316</v>
      </c>
      <c r="Z52" s="16">
        <f t="shared" si="37"/>
        <v>3722.2016457968275</v>
      </c>
      <c r="AA52" s="16">
        <f>SUM(Z52*1.0035,AA51*(1+AC52))</f>
        <v>55627.638756069209</v>
      </c>
      <c r="AB52" s="16">
        <v>3.5000000000000001E-3</v>
      </c>
      <c r="AC52" s="16">
        <v>1.0999999999999999E-2</v>
      </c>
    </row>
    <row r="53" spans="1:29" x14ac:dyDescent="0.25">
      <c r="A53" s="16"/>
      <c r="B53" s="16">
        <v>2020</v>
      </c>
      <c r="C53" s="16">
        <v>470.76</v>
      </c>
      <c r="D53" s="16">
        <v>770</v>
      </c>
      <c r="E53" s="16">
        <f t="shared" si="38"/>
        <v>360310.28880000004</v>
      </c>
      <c r="F53" s="16">
        <v>0.99399999999999999</v>
      </c>
      <c r="G53" s="16">
        <v>266.49</v>
      </c>
      <c r="H53" s="16">
        <v>1.95</v>
      </c>
      <c r="I53" s="16">
        <v>0.6</v>
      </c>
      <c r="J53" s="16">
        <v>0.5</v>
      </c>
      <c r="K53" s="16">
        <f t="shared" si="29"/>
        <v>67142.781938298824</v>
      </c>
      <c r="L53" s="16">
        <v>0.16600000000000001</v>
      </c>
      <c r="M53" s="16">
        <v>6925.4858763043849</v>
      </c>
      <c r="N53" s="16">
        <v>0.86770000000000003</v>
      </c>
      <c r="O53" s="16">
        <v>0.7</v>
      </c>
      <c r="P53" s="16">
        <v>0.60738999999999999</v>
      </c>
      <c r="Q53" s="16">
        <f t="shared" si="30"/>
        <v>300738.1487336022</v>
      </c>
      <c r="R53" s="16">
        <f t="shared" si="31"/>
        <v>367880.93067190103</v>
      </c>
      <c r="S53" s="16">
        <f t="shared" si="32"/>
        <v>-7570.6418719009962</v>
      </c>
      <c r="T53" s="16">
        <v>-39386.506801804644</v>
      </c>
      <c r="U53" s="16">
        <v>55259.8</v>
      </c>
      <c r="V53" s="16">
        <f t="shared" si="33"/>
        <v>33362.864422468003</v>
      </c>
      <c r="W53" s="16">
        <f t="shared" si="34"/>
        <v>593212.72660321824</v>
      </c>
      <c r="X53" s="16">
        <f t="shared" si="35"/>
        <v>360311.47801152873</v>
      </c>
      <c r="Y53" s="16">
        <f t="shared" si="36"/>
        <v>401243.79509436904</v>
      </c>
      <c r="Z53" s="16">
        <f t="shared" si="37"/>
        <v>-40933.506294368999</v>
      </c>
      <c r="AA53" s="16">
        <f>SUM(Z53,AA52*(1+AC53))</f>
        <v>15306.036488016965</v>
      </c>
      <c r="AB53" s="16">
        <v>3.5000000000000001E-3</v>
      </c>
      <c r="AC53" s="16">
        <v>1.0999999999999999E-2</v>
      </c>
    </row>
    <row r="54" spans="1:29" x14ac:dyDescent="0.25">
      <c r="A54" s="17" t="s">
        <v>2</v>
      </c>
      <c r="B54" s="17">
        <v>2018</v>
      </c>
      <c r="C54" s="17">
        <v>513.02</v>
      </c>
      <c r="D54" s="17">
        <v>670</v>
      </c>
      <c r="E54" s="17">
        <f>PRODUCT(C54,D54,F54)</f>
        <v>341661.05959999998</v>
      </c>
      <c r="F54" s="17">
        <v>0.99399999999999999</v>
      </c>
      <c r="G54" s="17">
        <v>296.23870690680815</v>
      </c>
      <c r="H54" s="17">
        <v>1.7</v>
      </c>
      <c r="I54" s="17">
        <v>0.6</v>
      </c>
      <c r="J54" s="17">
        <v>0.5</v>
      </c>
      <c r="K54" s="17">
        <f t="shared" si="29"/>
        <v>70910.291414763778</v>
      </c>
      <c r="L54" s="17">
        <v>0.152</v>
      </c>
      <c r="M54" s="17">
        <v>6577</v>
      </c>
      <c r="N54" s="17">
        <v>0.85519999999999996</v>
      </c>
      <c r="O54" s="17">
        <v>0.65600000000000003</v>
      </c>
      <c r="P54" s="17">
        <v>0.56101120000000004</v>
      </c>
      <c r="Q54" s="17">
        <f t="shared" si="30"/>
        <v>263232.95076546952</v>
      </c>
      <c r="R54" s="17">
        <f t="shared" si="31"/>
        <v>334143.2421802333</v>
      </c>
      <c r="S54" s="17">
        <f t="shared" si="32"/>
        <v>7517.8174197666813</v>
      </c>
      <c r="T54" s="17">
        <v>-21380.272625373036</v>
      </c>
      <c r="U54" s="17">
        <v>0</v>
      </c>
      <c r="V54" s="17">
        <f t="shared" si="33"/>
        <v>0</v>
      </c>
      <c r="W54" s="17">
        <f t="shared" si="34"/>
        <v>509790.93720351998</v>
      </c>
      <c r="X54" s="17">
        <f t="shared" si="35"/>
        <v>285998.42542967142</v>
      </c>
      <c r="Y54" s="17">
        <f t="shared" si="36"/>
        <v>334143.2421802333</v>
      </c>
      <c r="Z54" s="17">
        <f t="shared" si="37"/>
        <v>7517.8174197666813</v>
      </c>
      <c r="AA54" s="17">
        <f>PRODUCT(Z54,1+AB54)</f>
        <v>7544.1297807358651</v>
      </c>
      <c r="AB54" s="17">
        <v>3.5000000000000001E-3</v>
      </c>
      <c r="AC54" s="17">
        <v>1.0999999999999999E-2</v>
      </c>
    </row>
    <row r="55" spans="1:29" x14ac:dyDescent="0.25">
      <c r="A55" s="17"/>
      <c r="B55" s="17">
        <v>2019</v>
      </c>
      <c r="C55" s="17">
        <v>513.09</v>
      </c>
      <c r="D55" s="17">
        <v>740</v>
      </c>
      <c r="E55" s="17">
        <f>PRODUCT(C55,D55,F55)</f>
        <v>377408.48040000006</v>
      </c>
      <c r="F55" s="17">
        <v>0.99399999999999999</v>
      </c>
      <c r="G55" s="17">
        <v>314.09223861781601</v>
      </c>
      <c r="H55" s="17">
        <v>1.95</v>
      </c>
      <c r="I55" s="17">
        <v>0.6</v>
      </c>
      <c r="J55" s="17">
        <v>0.5</v>
      </c>
      <c r="K55" s="17">
        <f t="shared" si="29"/>
        <v>86252.087699649113</v>
      </c>
      <c r="L55" s="17">
        <v>0.16600000000000001</v>
      </c>
      <c r="M55" s="17">
        <v>6748.9940441856916</v>
      </c>
      <c r="N55" s="17">
        <v>0.86770000000000003</v>
      </c>
      <c r="O55" s="17">
        <v>0.68799999999999994</v>
      </c>
      <c r="P55" s="17">
        <v>0.5969776</v>
      </c>
      <c r="Q55" s="17">
        <f t="shared" si="30"/>
        <v>313950.88631453359</v>
      </c>
      <c r="R55" s="17">
        <f t="shared" si="31"/>
        <v>400202.97401418269</v>
      </c>
      <c r="S55" s="17">
        <f t="shared" si="32"/>
        <v>-22794.493614182633</v>
      </c>
      <c r="T55" s="17">
        <v>-57405.702579337929</v>
      </c>
      <c r="U55" s="17">
        <v>0</v>
      </c>
      <c r="V55" s="17">
        <f t="shared" si="33"/>
        <v>0</v>
      </c>
      <c r="W55" s="17">
        <f t="shared" si="34"/>
        <v>571382.67479707068</v>
      </c>
      <c r="X55" s="17">
        <f t="shared" si="35"/>
        <v>341102.65788193577</v>
      </c>
      <c r="Y55" s="17">
        <f t="shared" si="36"/>
        <v>400202.97401418269</v>
      </c>
      <c r="Z55" s="17">
        <f t="shared" si="37"/>
        <v>-22794.493614182633</v>
      </c>
      <c r="AA55" s="17">
        <f>SUM(Z55,AA54*(1+AC55))</f>
        <v>-15167.378405858675</v>
      </c>
      <c r="AB55" s="17">
        <v>3.5000000000000001E-3</v>
      </c>
      <c r="AC55" s="17">
        <v>1.0999999999999999E-2</v>
      </c>
    </row>
    <row r="56" spans="1:29" x14ac:dyDescent="0.25">
      <c r="A56" s="17"/>
      <c r="B56" s="17">
        <v>2020</v>
      </c>
      <c r="C56" s="17">
        <v>516.69000000000005</v>
      </c>
      <c r="D56" s="17">
        <v>770</v>
      </c>
      <c r="E56" s="17">
        <f>PRODUCT(C56,D56,F56)</f>
        <v>395464.19220000005</v>
      </c>
      <c r="F56" s="17">
        <v>0.99399999999999999</v>
      </c>
      <c r="G56" s="17">
        <v>333.02175596852703</v>
      </c>
      <c r="H56" s="17">
        <v>1.95</v>
      </c>
      <c r="I56" s="17">
        <v>0.6</v>
      </c>
      <c r="J56" s="17">
        <v>0.5</v>
      </c>
      <c r="K56" s="17">
        <f t="shared" si="29"/>
        <v>92091.919082467284</v>
      </c>
      <c r="L56" s="17">
        <v>0.16600000000000001</v>
      </c>
      <c r="M56" s="17">
        <v>6925.4858763043849</v>
      </c>
      <c r="N56" s="17">
        <v>0.86770000000000003</v>
      </c>
      <c r="O56" s="17">
        <v>0.7</v>
      </c>
      <c r="P56" s="17">
        <v>0.60738999999999999</v>
      </c>
      <c r="Q56" s="17">
        <f t="shared" si="30"/>
        <v>330079.85824871465</v>
      </c>
      <c r="R56" s="17">
        <f t="shared" si="31"/>
        <v>422171.77733118192</v>
      </c>
      <c r="S56" s="17">
        <f t="shared" si="32"/>
        <v>-26707.58513118187</v>
      </c>
      <c r="T56" s="17">
        <v>-63218.747099415399</v>
      </c>
      <c r="U56" s="17">
        <v>55259.8</v>
      </c>
      <c r="V56" s="17">
        <f t="shared" si="33"/>
        <v>33362.864422468003</v>
      </c>
      <c r="W56" s="17">
        <f t="shared" si="34"/>
        <v>645698.44739276241</v>
      </c>
      <c r="X56" s="17">
        <f t="shared" si="35"/>
        <v>392190.77996188996</v>
      </c>
      <c r="Y56" s="17">
        <f t="shared" si="36"/>
        <v>455534.64175364992</v>
      </c>
      <c r="Z56" s="17">
        <f t="shared" si="37"/>
        <v>-60070.449553649873</v>
      </c>
      <c r="AA56" s="17">
        <v>-60070.449553649873</v>
      </c>
      <c r="AB56" s="17">
        <v>3.5000000000000001E-3</v>
      </c>
      <c r="AC56" s="17">
        <v>1.0999999999999999E-2</v>
      </c>
    </row>
    <row r="57" spans="1:29" x14ac:dyDescent="0.25">
      <c r="A57" s="18" t="s">
        <v>3</v>
      </c>
      <c r="B57" s="18">
        <v>2018</v>
      </c>
      <c r="C57" s="18">
        <v>476.81</v>
      </c>
      <c r="D57" s="18">
        <v>719</v>
      </c>
      <c r="E57" s="18">
        <f t="shared" si="38"/>
        <v>340769.43166</v>
      </c>
      <c r="F57" s="18">
        <v>0.99399999999999999</v>
      </c>
      <c r="G57" s="18">
        <v>272.68081542178942</v>
      </c>
      <c r="H57" s="18">
        <v>1.7</v>
      </c>
      <c r="I57" s="18">
        <v>0.6</v>
      </c>
      <c r="J57" s="18">
        <v>0.5</v>
      </c>
      <c r="K57" s="18">
        <f t="shared" si="29"/>
        <v>60664.288687491891</v>
      </c>
      <c r="L57" s="18">
        <v>0.152</v>
      </c>
      <c r="M57" s="18">
        <v>6577</v>
      </c>
      <c r="N57" s="18">
        <v>0.85519999999999996</v>
      </c>
      <c r="O57" s="18">
        <v>0.7</v>
      </c>
      <c r="P57" s="18">
        <v>0.59863999999999995</v>
      </c>
      <c r="Q57" s="18">
        <f t="shared" si="30"/>
        <v>261063.11251991571</v>
      </c>
      <c r="R57" s="18">
        <f t="shared" si="31"/>
        <v>321727.40120740759</v>
      </c>
      <c r="S57" s="18">
        <f t="shared" si="32"/>
        <v>19042.030452592415</v>
      </c>
      <c r="T57" s="18">
        <v>-8782.2862967661931</v>
      </c>
      <c r="U57" s="18">
        <v>0</v>
      </c>
      <c r="V57" s="18">
        <f t="shared" si="33"/>
        <v>0</v>
      </c>
      <c r="W57" s="18">
        <f t="shared" si="34"/>
        <v>473808.85105456004</v>
      </c>
      <c r="X57" s="18">
        <f t="shared" si="35"/>
        <v>283640.93059530179</v>
      </c>
      <c r="Y57" s="18">
        <f t="shared" si="36"/>
        <v>321727.40120740759</v>
      </c>
      <c r="Z57" s="18">
        <f t="shared" si="37"/>
        <v>19042.030452592415</v>
      </c>
      <c r="AA57" s="18">
        <f>PRODUCT(Z57,1+AB57)</f>
        <v>19108.677559176489</v>
      </c>
      <c r="AB57" s="18">
        <v>3.5000000000000001E-3</v>
      </c>
      <c r="AC57" s="18">
        <v>1.0999999999999999E-2</v>
      </c>
    </row>
    <row r="58" spans="1:29" x14ac:dyDescent="0.25">
      <c r="A58" s="18"/>
      <c r="B58" s="18">
        <v>2019</v>
      </c>
      <c r="C58" s="18">
        <v>495.75</v>
      </c>
      <c r="D58" s="18">
        <v>955</v>
      </c>
      <c r="E58" s="18">
        <f t="shared" si="38"/>
        <v>470600.60249999998</v>
      </c>
      <c r="F58" s="18">
        <v>0.99399999999999999</v>
      </c>
      <c r="G58" s="18">
        <v>293.89259722961259</v>
      </c>
      <c r="H58" s="18">
        <v>1.95</v>
      </c>
      <c r="I58" s="18">
        <v>0.6</v>
      </c>
      <c r="J58" s="18">
        <v>0.5</v>
      </c>
      <c r="K58" s="18">
        <f t="shared" si="29"/>
        <v>77977.665704864077</v>
      </c>
      <c r="L58" s="18">
        <v>0.16600000000000001</v>
      </c>
      <c r="M58" s="18">
        <v>6748.9940441856916</v>
      </c>
      <c r="N58" s="18">
        <v>0.86770000000000003</v>
      </c>
      <c r="O58" s="18">
        <v>0.75</v>
      </c>
      <c r="P58" s="18">
        <v>0.65077499999999999</v>
      </c>
      <c r="Q58" s="18">
        <f t="shared" si="30"/>
        <v>330676.78841709654</v>
      </c>
      <c r="R58" s="18">
        <f t="shared" si="31"/>
        <v>408654.45412196062</v>
      </c>
      <c r="S58" s="18">
        <f t="shared" si="32"/>
        <v>61946.148378039361</v>
      </c>
      <c r="T58" s="18">
        <f>PRODUCT(S58,1.0035)</f>
        <v>62162.959897362503</v>
      </c>
      <c r="U58" s="18">
        <v>0</v>
      </c>
      <c r="V58" s="18">
        <f t="shared" si="33"/>
        <v>0</v>
      </c>
      <c r="W58" s="18">
        <f t="shared" si="34"/>
        <v>552072.65982702386</v>
      </c>
      <c r="X58" s="18">
        <f t="shared" si="35"/>
        <v>359275.08519893145</v>
      </c>
      <c r="Y58" s="18">
        <f t="shared" si="36"/>
        <v>408654.45412196062</v>
      </c>
      <c r="Z58" s="18">
        <f t="shared" si="37"/>
        <v>61946.148378039361</v>
      </c>
      <c r="AA58" s="18">
        <f>SUM(Z58*1.0035,AA57*(1+AC58))</f>
        <v>81481.832909689925</v>
      </c>
      <c r="AB58" s="18">
        <v>3.5000000000000001E-3</v>
      </c>
      <c r="AC58" s="18">
        <v>1.0999999999999999E-2</v>
      </c>
    </row>
    <row r="59" spans="1:29" x14ac:dyDescent="0.25">
      <c r="A59" s="18"/>
      <c r="B59" s="18">
        <v>2020</v>
      </c>
      <c r="C59" s="18">
        <v>513.91999999999996</v>
      </c>
      <c r="D59" s="18">
        <v>1041</v>
      </c>
      <c r="E59" s="18">
        <f t="shared" si="38"/>
        <v>531780.77567999996</v>
      </c>
      <c r="F59" s="18">
        <v>0.99399999999999999</v>
      </c>
      <c r="G59" s="18">
        <v>316.75443896837271</v>
      </c>
      <c r="H59" s="18">
        <v>1.95</v>
      </c>
      <c r="I59" s="18">
        <v>0.6</v>
      </c>
      <c r="J59" s="18">
        <v>0.5</v>
      </c>
      <c r="K59" s="18">
        <f t="shared" si="29"/>
        <v>87123.856192934443</v>
      </c>
      <c r="L59" s="18">
        <v>0.16600000000000001</v>
      </c>
      <c r="M59" s="18">
        <v>6925.4858763043849</v>
      </c>
      <c r="N59" s="18">
        <v>0.86770000000000003</v>
      </c>
      <c r="O59" s="18">
        <v>0.75</v>
      </c>
      <c r="P59" s="18">
        <v>0.65077499999999999</v>
      </c>
      <c r="Q59" s="18">
        <f t="shared" si="30"/>
        <v>351761.01880205754</v>
      </c>
      <c r="R59" s="18">
        <f t="shared" si="31"/>
        <v>438884.87499499199</v>
      </c>
      <c r="S59" s="18">
        <f t="shared" si="32"/>
        <v>92895.900685007975</v>
      </c>
      <c r="T59" s="18">
        <f t="shared" ref="T59:T62" si="39">SUM(T58*1.011,S59*1.0035)</f>
        <v>156067.78879363899</v>
      </c>
      <c r="U59" s="18">
        <v>55259.8</v>
      </c>
      <c r="V59" s="18">
        <f t="shared" si="33"/>
        <v>35745.926166930003</v>
      </c>
      <c r="W59" s="18">
        <f t="shared" si="34"/>
        <v>642533.07733861392</v>
      </c>
      <c r="X59" s="18">
        <f t="shared" si="35"/>
        <v>418144.46340503648</v>
      </c>
      <c r="Y59" s="18">
        <f t="shared" si="36"/>
        <v>474630.80116192199</v>
      </c>
      <c r="Z59" s="18">
        <f t="shared" si="37"/>
        <v>57149.974518077972</v>
      </c>
      <c r="AA59" s="18">
        <f>SUM(Z59*1.0035,AA58*(1+AC59))</f>
        <v>139728.13250058776</v>
      </c>
      <c r="AB59" s="18">
        <v>3.5000000000000001E-3</v>
      </c>
      <c r="AC59" s="18">
        <v>1.0999999999999999E-2</v>
      </c>
    </row>
    <row r="60" spans="1:29" x14ac:dyDescent="0.25">
      <c r="A60" s="19" t="s">
        <v>4</v>
      </c>
      <c r="B60" s="19">
        <v>2018</v>
      </c>
      <c r="C60" s="19">
        <v>373.93</v>
      </c>
      <c r="D60" s="19"/>
      <c r="E60" s="19">
        <v>437448.68099999998</v>
      </c>
      <c r="F60" s="19">
        <v>0.99399999999999999</v>
      </c>
      <c r="G60" s="19">
        <v>255.59736885678839</v>
      </c>
      <c r="H60" s="19">
        <v>1.7</v>
      </c>
      <c r="I60" s="19">
        <v>0.6</v>
      </c>
      <c r="J60" s="19">
        <v>0.5</v>
      </c>
      <c r="K60" s="19">
        <f t="shared" si="29"/>
        <v>44594.352131834501</v>
      </c>
      <c r="L60" s="19">
        <v>0.152</v>
      </c>
      <c r="M60" s="19">
        <v>6577</v>
      </c>
      <c r="N60" s="19">
        <v>0.85519999999999996</v>
      </c>
      <c r="O60" s="19">
        <v>0.7</v>
      </c>
      <c r="P60" s="19">
        <v>0.59863999999999995</v>
      </c>
      <c r="Q60" s="19">
        <f t="shared" si="30"/>
        <v>204734.23305839245</v>
      </c>
      <c r="R60" s="19">
        <f t="shared" si="31"/>
        <v>249328.58519022696</v>
      </c>
      <c r="S60" s="19">
        <f t="shared" si="32"/>
        <v>188120.09580977302</v>
      </c>
      <c r="T60" s="19">
        <f>PRODUCT(S60,1.0035)</f>
        <v>188778.51614510725</v>
      </c>
      <c r="U60" s="19">
        <v>0</v>
      </c>
      <c r="V60" s="19">
        <f t="shared" si="33"/>
        <v>0</v>
      </c>
      <c r="W60" s="19">
        <f t="shared" si="34"/>
        <v>371576.40081968001</v>
      </c>
      <c r="X60" s="19">
        <f t="shared" si="35"/>
        <v>222440.49658669322</v>
      </c>
      <c r="Y60" s="19">
        <f t="shared" si="36"/>
        <v>249328.58519022696</v>
      </c>
      <c r="Z60" s="19">
        <f t="shared" si="37"/>
        <v>188120.09580977302</v>
      </c>
      <c r="AA60" s="19">
        <f>PRODUCT(Z60,1+AB60)</f>
        <v>188778.51614510725</v>
      </c>
      <c r="AB60" s="19">
        <v>3.5000000000000001E-3</v>
      </c>
      <c r="AC60" s="19">
        <v>1.0999999999999999E-2</v>
      </c>
    </row>
    <row r="61" spans="1:29" x14ac:dyDescent="0.25">
      <c r="A61" s="19"/>
      <c r="B61" s="19">
        <v>2019</v>
      </c>
      <c r="C61" s="19">
        <v>378</v>
      </c>
      <c r="D61" s="19"/>
      <c r="E61" s="19">
        <v>438646.63199999998</v>
      </c>
      <c r="F61" s="19">
        <v>0.99399999999999999</v>
      </c>
      <c r="G61" s="19">
        <v>266.65312231229854</v>
      </c>
      <c r="H61" s="19">
        <v>1.95</v>
      </c>
      <c r="I61" s="19">
        <v>0.6</v>
      </c>
      <c r="J61" s="19">
        <v>0.5</v>
      </c>
      <c r="K61" s="19">
        <f t="shared" si="29"/>
        <v>53945.762200676218</v>
      </c>
      <c r="L61" s="19">
        <v>0.16600000000000001</v>
      </c>
      <c r="M61" s="19">
        <v>6748.9940441856916</v>
      </c>
      <c r="N61" s="19">
        <v>0.86770000000000003</v>
      </c>
      <c r="O61" s="19">
        <v>0.7</v>
      </c>
      <c r="P61" s="19">
        <v>0.60738999999999999</v>
      </c>
      <c r="Q61" s="19">
        <f t="shared" si="30"/>
        <v>235325.81130318041</v>
      </c>
      <c r="R61" s="19">
        <f t="shared" si="31"/>
        <v>289271.57350385661</v>
      </c>
      <c r="S61" s="19">
        <f t="shared" si="32"/>
        <v>149375.05849614338</v>
      </c>
      <c r="T61" s="19">
        <f t="shared" si="39"/>
        <v>340752.9510235833</v>
      </c>
      <c r="U61" s="19">
        <v>0</v>
      </c>
      <c r="V61" s="19">
        <f t="shared" si="33"/>
        <v>0</v>
      </c>
      <c r="W61" s="19">
        <f t="shared" si="34"/>
        <v>420944.96301485645</v>
      </c>
      <c r="X61" s="19">
        <f t="shared" si="35"/>
        <v>255677.76108559367</v>
      </c>
      <c r="Y61" s="19">
        <f t="shared" si="36"/>
        <v>289271.57350385661</v>
      </c>
      <c r="Z61" s="19">
        <f t="shared" si="37"/>
        <v>149375.05849614338</v>
      </c>
      <c r="AA61" s="19">
        <f>SUM(Z61*1.0035,AA60*(1+AC61))</f>
        <v>340752.9510235833</v>
      </c>
      <c r="AB61" s="19">
        <v>3.5000000000000001E-3</v>
      </c>
      <c r="AC61" s="19">
        <v>1.0999999999999999E-2</v>
      </c>
    </row>
    <row r="62" spans="1:29" x14ac:dyDescent="0.25">
      <c r="A62" s="19"/>
      <c r="B62" s="19">
        <v>2020</v>
      </c>
      <c r="C62" s="19">
        <v>381.2</v>
      </c>
      <c r="D62" s="19"/>
      <c r="E62" s="19">
        <v>438694.60887223599</v>
      </c>
      <c r="F62" s="19">
        <v>0.99399999999999999</v>
      </c>
      <c r="G62" s="19">
        <v>278.18708759375869</v>
      </c>
      <c r="H62" s="19">
        <v>1.95</v>
      </c>
      <c r="I62" s="19">
        <v>0.6</v>
      </c>
      <c r="J62" s="19">
        <v>0.5</v>
      </c>
      <c r="K62" s="19">
        <f t="shared" si="29"/>
        <v>56755.600130145285</v>
      </c>
      <c r="L62" s="19">
        <v>0.16600000000000001</v>
      </c>
      <c r="M62" s="19">
        <v>6925.4858763043849</v>
      </c>
      <c r="N62" s="19">
        <v>0.86770000000000003</v>
      </c>
      <c r="O62" s="19">
        <v>0.7</v>
      </c>
      <c r="P62" s="19">
        <v>0.60738999999999999</v>
      </c>
      <c r="Q62" s="19">
        <f t="shared" si="30"/>
        <v>243524.0511030019</v>
      </c>
      <c r="R62" s="19">
        <f t="shared" si="31"/>
        <v>300279.65123314719</v>
      </c>
      <c r="S62" s="19">
        <f t="shared" si="32"/>
        <v>138414.9576390888</v>
      </c>
      <c r="T62" s="19">
        <f t="shared" si="39"/>
        <v>483400.64347566827</v>
      </c>
      <c r="U62" s="19">
        <v>55259.8</v>
      </c>
      <c r="V62" s="19">
        <f t="shared" si="33"/>
        <v>33362.864422468003</v>
      </c>
      <c r="W62" s="19">
        <f t="shared" si="34"/>
        <v>490869.57062865741</v>
      </c>
      <c r="X62" s="19">
        <f t="shared" si="35"/>
        <v>298149.2685041402</v>
      </c>
      <c r="Y62" s="19">
        <f t="shared" si="36"/>
        <v>333642.51565561519</v>
      </c>
      <c r="Z62" s="19">
        <f t="shared" si="37"/>
        <v>105052.09321662079</v>
      </c>
      <c r="AA62" s="19">
        <f>SUM(Z62*1.0035,AA61*(1+AC62))</f>
        <v>449921.00902772165</v>
      </c>
      <c r="AB62" s="19">
        <v>3.5000000000000001E-3</v>
      </c>
      <c r="AC62" s="19">
        <v>1.0999999999999999E-2</v>
      </c>
    </row>
    <row r="63" spans="1:29" x14ac:dyDescent="0.25">
      <c r="A63" s="20" t="s">
        <v>5</v>
      </c>
      <c r="B63" s="20">
        <v>2018</v>
      </c>
      <c r="C63" s="20">
        <v>311.88</v>
      </c>
      <c r="D63" s="20">
        <v>730</v>
      </c>
      <c r="E63" s="20">
        <f t="shared" si="38"/>
        <v>226306.36559999999</v>
      </c>
      <c r="F63" s="20">
        <v>0.99399999999999999</v>
      </c>
      <c r="G63" s="20">
        <v>287.59773598874904</v>
      </c>
      <c r="H63" s="20">
        <v>1.7</v>
      </c>
      <c r="I63" s="20">
        <v>0.6</v>
      </c>
      <c r="J63" s="20">
        <v>0.5</v>
      </c>
      <c r="K63" s="20">
        <f t="shared" si="29"/>
        <v>41851.03077174069</v>
      </c>
      <c r="L63" s="20">
        <v>0.152</v>
      </c>
      <c r="M63" s="20">
        <v>6577</v>
      </c>
      <c r="N63" s="20">
        <v>0.85519999999999996</v>
      </c>
      <c r="O63" s="20">
        <v>0.65600000000000003</v>
      </c>
      <c r="P63" s="20">
        <v>0.56101120000000004</v>
      </c>
      <c r="Q63" s="20">
        <f t="shared" si="30"/>
        <v>160027.08020103438</v>
      </c>
      <c r="R63" s="20">
        <f t="shared" si="31"/>
        <v>201878.11097277506</v>
      </c>
      <c r="S63" s="20">
        <f t="shared" si="32"/>
        <v>24428.254627224931</v>
      </c>
      <c r="T63" s="20">
        <f>PRODUCT(S63,1.0035)</f>
        <v>24513.753518420221</v>
      </c>
      <c r="U63" s="20">
        <v>0</v>
      </c>
      <c r="V63" s="20">
        <f t="shared" si="33"/>
        <v>0</v>
      </c>
      <c r="W63" s="20">
        <f t="shared" si="34"/>
        <v>309916.95741888002</v>
      </c>
      <c r="X63" s="20">
        <f t="shared" si="35"/>
        <v>173866.88418191479</v>
      </c>
      <c r="Y63" s="20">
        <f t="shared" si="36"/>
        <v>201878.11097277506</v>
      </c>
      <c r="Z63" s="20">
        <f t="shared" si="37"/>
        <v>24428.254627224931</v>
      </c>
      <c r="AA63" s="20">
        <f>PRODUCT(Z63,1+AB63)</f>
        <v>24513.753518420221</v>
      </c>
      <c r="AB63" s="20">
        <v>3.5000000000000001E-3</v>
      </c>
      <c r="AC63" s="20">
        <v>1.0999999999999999E-2</v>
      </c>
    </row>
    <row r="64" spans="1:29" x14ac:dyDescent="0.25">
      <c r="A64" s="20"/>
      <c r="B64" s="20">
        <v>2019</v>
      </c>
      <c r="C64" s="20">
        <v>311.99</v>
      </c>
      <c r="D64" s="20">
        <v>790</v>
      </c>
      <c r="E64" s="20">
        <f t="shared" si="38"/>
        <v>244993.26740000001</v>
      </c>
      <c r="F64" s="20">
        <v>0.99399999999999999</v>
      </c>
      <c r="G64" s="20">
        <v>309.66850522596098</v>
      </c>
      <c r="H64" s="20">
        <v>1.95</v>
      </c>
      <c r="I64" s="20">
        <v>0.6</v>
      </c>
      <c r="J64" s="20">
        <v>0.5</v>
      </c>
      <c r="K64" s="20">
        <f t="shared" si="29"/>
        <v>51707.860960571241</v>
      </c>
      <c r="L64" s="20">
        <v>0.16600000000000001</v>
      </c>
      <c r="M64" s="20">
        <v>6748.9940441856916</v>
      </c>
      <c r="N64" s="20">
        <v>0.86770000000000003</v>
      </c>
      <c r="O64" s="20">
        <v>0.68799999999999994</v>
      </c>
      <c r="P64" s="20">
        <v>0.5969776</v>
      </c>
      <c r="Q64" s="20">
        <f t="shared" si="30"/>
        <v>190901.2785695908</v>
      </c>
      <c r="R64" s="20">
        <f t="shared" si="31"/>
        <v>242609.13953016204</v>
      </c>
      <c r="S64" s="20">
        <f t="shared" si="32"/>
        <v>2384.1278698379756</v>
      </c>
      <c r="T64" s="20">
        <f>SUM(T63*1.011,S64)</f>
        <v>27167.532676960815</v>
      </c>
      <c r="U64" s="20">
        <v>0</v>
      </c>
      <c r="V64" s="20">
        <f t="shared" si="33"/>
        <v>0</v>
      </c>
      <c r="W64" s="20">
        <f t="shared" si="34"/>
        <v>347435.5000291139</v>
      </c>
      <c r="X64" s="20">
        <f t="shared" si="35"/>
        <v>207411.21096218034</v>
      </c>
      <c r="Y64" s="20">
        <f t="shared" si="36"/>
        <v>242609.13953016204</v>
      </c>
      <c r="Z64" s="20">
        <f t="shared" si="37"/>
        <v>2384.1278698379756</v>
      </c>
      <c r="AA64" s="20">
        <f>SUM(Z64*1.0035,AA63*(1+AC64))</f>
        <v>27175.877124505249</v>
      </c>
      <c r="AB64" s="20">
        <v>3.5000000000000001E-3</v>
      </c>
      <c r="AC64" s="20">
        <v>1.0999999999999999E-2</v>
      </c>
    </row>
    <row r="65" spans="1:29" x14ac:dyDescent="0.25">
      <c r="A65" s="20"/>
      <c r="B65" s="20">
        <v>2020</v>
      </c>
      <c r="C65" s="20">
        <v>311.99</v>
      </c>
      <c r="D65" s="20">
        <v>810</v>
      </c>
      <c r="E65" s="20">
        <f t="shared" si="38"/>
        <v>251195.6286</v>
      </c>
      <c r="F65" s="20">
        <v>0.99399999999999999</v>
      </c>
      <c r="G65" s="20">
        <v>333.43302512170146</v>
      </c>
      <c r="H65" s="20">
        <v>1.95</v>
      </c>
      <c r="I65" s="20">
        <v>0.6</v>
      </c>
      <c r="J65" s="20">
        <v>0.5</v>
      </c>
      <c r="K65" s="20">
        <f t="shared" si="29"/>
        <v>55676.015518836793</v>
      </c>
      <c r="L65" s="20">
        <v>0.16600000000000001</v>
      </c>
      <c r="M65" s="20">
        <v>6925.4858763043849</v>
      </c>
      <c r="N65" s="20">
        <v>0.86770000000000003</v>
      </c>
      <c r="O65" s="20">
        <v>0.7</v>
      </c>
      <c r="P65" s="20">
        <v>0.60738999999999999</v>
      </c>
      <c r="Q65" s="20">
        <f t="shared" si="30"/>
        <v>199310.25368212373</v>
      </c>
      <c r="R65" s="20">
        <f t="shared" si="31"/>
        <v>254986.26920096052</v>
      </c>
      <c r="S65" s="20">
        <f t="shared" si="32"/>
        <v>-3790.6406009605271</v>
      </c>
      <c r="T65" s="20">
        <v>-25842.908124207461</v>
      </c>
      <c r="U65" s="20">
        <v>55259.8</v>
      </c>
      <c r="V65" s="20">
        <f t="shared" si="33"/>
        <v>33362.864422468003</v>
      </c>
      <c r="W65" s="20">
        <f t="shared" si="34"/>
        <v>411781.02858980803</v>
      </c>
      <c r="X65" s="20">
        <f t="shared" si="35"/>
        <v>250111.67895516349</v>
      </c>
      <c r="Y65" s="20">
        <f t="shared" si="36"/>
        <v>288349.13362342853</v>
      </c>
      <c r="Z65" s="20">
        <f t="shared" si="37"/>
        <v>-37153.50502342853</v>
      </c>
      <c r="AA65" s="20">
        <f>SUM(Z65,AA64*(1+AC65))</f>
        <v>-9678.6932505537261</v>
      </c>
      <c r="AB65" s="20">
        <v>3.5000000000000001E-3</v>
      </c>
      <c r="AC65" s="20">
        <v>1.0999999999999999E-2</v>
      </c>
    </row>
    <row r="66" spans="1:29" x14ac:dyDescent="0.25">
      <c r="A66" s="21" t="s">
        <v>6</v>
      </c>
      <c r="B66" s="21">
        <v>2018</v>
      </c>
      <c r="C66" s="21">
        <v>144.33000000000001</v>
      </c>
      <c r="D66" s="21">
        <v>700</v>
      </c>
      <c r="E66" s="21">
        <f t="shared" si="38"/>
        <v>100424.81400000001</v>
      </c>
      <c r="F66" s="21">
        <v>0.99399999999999999</v>
      </c>
      <c r="G66" s="21">
        <v>212.94687514667928</v>
      </c>
      <c r="H66" s="21">
        <v>1.7</v>
      </c>
      <c r="I66" s="21">
        <v>0.6</v>
      </c>
      <c r="J66" s="21">
        <v>0.5</v>
      </c>
      <c r="K66" s="21">
        <f t="shared" si="29"/>
        <v>14340.39300684696</v>
      </c>
      <c r="L66" s="21">
        <v>0.152</v>
      </c>
      <c r="M66" s="21">
        <v>6577</v>
      </c>
      <c r="N66" s="21">
        <v>0.85519999999999996</v>
      </c>
      <c r="O66" s="21">
        <v>0.65600000000000003</v>
      </c>
      <c r="P66" s="21">
        <v>0.56101120000000004</v>
      </c>
      <c r="Q66" s="21">
        <f t="shared" si="30"/>
        <v>74056.395041090451</v>
      </c>
      <c r="R66" s="21">
        <f t="shared" si="31"/>
        <v>88396.788047937414</v>
      </c>
      <c r="S66" s="21">
        <f t="shared" si="32"/>
        <v>12028.025952062599</v>
      </c>
      <c r="T66" s="21">
        <f>PRODUCT(S66,1.0035)</f>
        <v>12070.124042894819</v>
      </c>
      <c r="U66" s="21">
        <v>0</v>
      </c>
      <c r="V66" s="21">
        <f t="shared" si="33"/>
        <v>0</v>
      </c>
      <c r="W66" s="21">
        <f t="shared" si="34"/>
        <v>143421.55465008001</v>
      </c>
      <c r="X66" s="21">
        <f t="shared" si="35"/>
        <v>80461.098480106972</v>
      </c>
      <c r="Y66" s="21">
        <f t="shared" si="36"/>
        <v>88396.788047937414</v>
      </c>
      <c r="Z66" s="21">
        <f t="shared" si="37"/>
        <v>12028.025952062599</v>
      </c>
      <c r="AA66" s="21">
        <f>PRODUCT(Z66,1+AB66)</f>
        <v>12070.124042894819</v>
      </c>
      <c r="AB66" s="21">
        <v>3.5000000000000001E-3</v>
      </c>
      <c r="AC66" s="21">
        <v>1.0999999999999999E-2</v>
      </c>
    </row>
    <row r="67" spans="1:29" x14ac:dyDescent="0.25">
      <c r="A67" s="21"/>
      <c r="B67" s="21">
        <v>2019</v>
      </c>
      <c r="C67" s="21">
        <v>145.32</v>
      </c>
      <c r="D67" s="21">
        <v>782</v>
      </c>
      <c r="E67" s="21">
        <f t="shared" si="38"/>
        <v>112958.39855999999</v>
      </c>
      <c r="F67" s="21">
        <v>0.99399999999999999</v>
      </c>
      <c r="G67" s="21">
        <v>227.75676360992171</v>
      </c>
      <c r="H67" s="21">
        <v>1.95</v>
      </c>
      <c r="I67" s="21">
        <v>0.6</v>
      </c>
      <c r="J67" s="21">
        <v>0.5</v>
      </c>
      <c r="K67" s="21">
        <f t="shared" si="29"/>
        <v>17713.954817040616</v>
      </c>
      <c r="L67" s="21">
        <v>0.16600000000000001</v>
      </c>
      <c r="M67" s="21">
        <v>6748.9940441856916</v>
      </c>
      <c r="N67" s="21">
        <v>0.86770000000000003</v>
      </c>
      <c r="O67" s="21">
        <v>0.68799999999999994</v>
      </c>
      <c r="P67" s="21">
        <v>0.5969776</v>
      </c>
      <c r="Q67" s="21">
        <f t="shared" si="30"/>
        <v>88918.79163349123</v>
      </c>
      <c r="R67" s="21">
        <f t="shared" si="31"/>
        <v>106632.74645053185</v>
      </c>
      <c r="S67" s="21">
        <f t="shared" si="32"/>
        <v>6325.6521094681375</v>
      </c>
      <c r="T67" s="21">
        <f>SUM(T66*1.011,S67)</f>
        <v>18528.547516834798</v>
      </c>
      <c r="U67" s="21">
        <v>0</v>
      </c>
      <c r="V67" s="21">
        <f t="shared" si="33"/>
        <v>0</v>
      </c>
      <c r="W67" s="21">
        <f t="shared" si="34"/>
        <v>161829.95244793367</v>
      </c>
      <c r="X67" s="21">
        <f t="shared" si="35"/>
        <v>96608.856620481572</v>
      </c>
      <c r="Y67" s="21">
        <f t="shared" si="36"/>
        <v>106632.74645053185</v>
      </c>
      <c r="Z67" s="21">
        <f t="shared" si="37"/>
        <v>6325.6521094681375</v>
      </c>
      <c r="AA67" s="21">
        <f>SUM(Z67*1.0035,AA66*(1+AC67))</f>
        <v>18550.687299217938</v>
      </c>
      <c r="AB67" s="21">
        <v>3.5000000000000001E-3</v>
      </c>
      <c r="AC67" s="21">
        <v>1.0999999999999999E-2</v>
      </c>
    </row>
    <row r="68" spans="1:29" x14ac:dyDescent="0.25">
      <c r="A68" s="21"/>
      <c r="B68" s="21">
        <v>2020</v>
      </c>
      <c r="C68" s="21">
        <v>146.32</v>
      </c>
      <c r="D68" s="21">
        <v>834</v>
      </c>
      <c r="E68" s="21">
        <f t="shared" si="38"/>
        <v>121298.69471999998</v>
      </c>
      <c r="F68" s="21">
        <v>0.99399999999999999</v>
      </c>
      <c r="G68" s="21">
        <v>243.59664040308257</v>
      </c>
      <c r="H68" s="21">
        <v>1.95</v>
      </c>
      <c r="I68" s="21">
        <v>0.6</v>
      </c>
      <c r="J68" s="21">
        <v>0.5</v>
      </c>
      <c r="K68" s="21">
        <f t="shared" si="29"/>
        <v>19076.286982639736</v>
      </c>
      <c r="L68" s="21">
        <v>0.16600000000000001</v>
      </c>
      <c r="M68" s="21">
        <v>6925.4858763043849</v>
      </c>
      <c r="N68" s="21">
        <v>0.86770000000000003</v>
      </c>
      <c r="O68" s="21">
        <v>0.7</v>
      </c>
      <c r="P68" s="21">
        <v>0.60738999999999999</v>
      </c>
      <c r="Q68" s="21">
        <f t="shared" si="30"/>
        <v>93474.394431771332</v>
      </c>
      <c r="R68" s="21">
        <f t="shared" si="31"/>
        <v>112550.68141441107</v>
      </c>
      <c r="S68" s="21">
        <f t="shared" si="32"/>
        <v>8748.0133055889164</v>
      </c>
      <c r="T68" s="21">
        <f>SUM(T67*1.011,S68)</f>
        <v>27480.374845108894</v>
      </c>
      <c r="U68" s="21">
        <v>55259.8</v>
      </c>
      <c r="V68" s="21">
        <f t="shared" si="33"/>
        <v>33362.864422468003</v>
      </c>
      <c r="W68" s="21">
        <f t="shared" si="34"/>
        <v>222464.47376281518</v>
      </c>
      <c r="X68" s="21">
        <f t="shared" si="35"/>
        <v>135122.6967187963</v>
      </c>
      <c r="Y68" s="21">
        <f t="shared" si="36"/>
        <v>145913.54583687906</v>
      </c>
      <c r="Z68" s="21">
        <f t="shared" si="37"/>
        <v>-24614.851116879072</v>
      </c>
      <c r="AA68" s="21">
        <f>SUM(Z68,AA67*(1+AC68))</f>
        <v>-5860.1062573697382</v>
      </c>
      <c r="AB68" s="21">
        <v>3.5000000000000001E-3</v>
      </c>
      <c r="AC68" s="21">
        <v>1.0999999999999999E-2</v>
      </c>
    </row>
  </sheetData>
  <mergeCells count="6">
    <mergeCell ref="A2:B2"/>
    <mergeCell ref="I3:J4"/>
    <mergeCell ref="I26:J27"/>
    <mergeCell ref="I49:J50"/>
    <mergeCell ref="A48:B48"/>
    <mergeCell ref="A25:B2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UEBMI</vt:lpstr>
      <vt:lpstr>URRBMI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jgxy</dc:creator>
  <cp:lastModifiedBy>jgxy</cp:lastModifiedBy>
  <dcterms:created xsi:type="dcterms:W3CDTF">2015-06-05T18:19:34Z</dcterms:created>
  <dcterms:modified xsi:type="dcterms:W3CDTF">2021-05-28T04:04:10Z</dcterms:modified>
</cp:coreProperties>
</file>